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50" activeTab="0"/>
  </bookViews>
  <sheets>
    <sheet name="00月菜單1" sheetId="1" r:id="rId1"/>
    <sheet name="第一週明細" sheetId="2" r:id="rId2"/>
    <sheet name="第二週明細" sheetId="3" r:id="rId3"/>
    <sheet name="第三周明細" sheetId="4" r:id="rId4"/>
    <sheet name="第四周明細" sheetId="5" r:id="rId5"/>
    <sheet name="第五周明細" sheetId="6" r:id="rId6"/>
    <sheet name="00月菜單1 (2)" sheetId="7" r:id="rId7"/>
    <sheet name="00月菜單" sheetId="8" state="hidden" r:id="rId8"/>
  </sheets>
  <definedNames>
    <definedName name="_xlnm.Print_Area" localSheetId="0">'00月菜單1'!$A$1:$T$48</definedName>
    <definedName name="_xlnm.Print_Area" localSheetId="6">'00月菜單1 (2)'!$A$1:$T$48</definedName>
  </definedNames>
  <calcPr fullCalcOnLoad="1"/>
</workbook>
</file>

<file path=xl/sharedStrings.xml><?xml version="1.0" encoding="utf-8"?>
<sst xmlns="http://schemas.openxmlformats.org/spreadsheetml/2006/main" count="1854" uniqueCount="523">
  <si>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</si>
  <si>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</si>
  <si>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</si>
  <si>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</si>
  <si>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</si>
  <si>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</si>
  <si>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</si>
  <si>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</si>
  <si>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</si>
  <si>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</si>
  <si>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</si>
  <si>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</si>
  <si>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</si>
  <si>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</si>
  <si>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</si>
  <si>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</si>
  <si>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</si>
  <si>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</si>
  <si>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</si>
  <si>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</si>
  <si>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</si>
  <si>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</si>
  <si>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</si>
  <si>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</si>
  <si>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</si>
  <si>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</si>
  <si>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</si>
  <si>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</si>
  <si>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</si>
  <si>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</si>
  <si>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</si>
  <si>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</si>
  <si>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</si>
  <si>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</si>
  <si>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</si>
  <si>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</si>
  <si>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</si>
  <si>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</si>
  <si>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</si>
  <si>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</si>
  <si>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</si>
  <si>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脂肪：</t>
  </si>
  <si>
    <t>蛋白質：</t>
  </si>
  <si>
    <t>水果/乳品</t>
  </si>
  <si>
    <t>醣類：</t>
  </si>
  <si>
    <t>月</t>
  </si>
  <si>
    <t>煮</t>
  </si>
  <si>
    <t>燙</t>
  </si>
  <si>
    <t>熱量:</t>
  </si>
  <si>
    <t>日</t>
  </si>
  <si>
    <t>星期一</t>
  </si>
  <si>
    <t>炒</t>
  </si>
  <si>
    <t>白米飯</t>
  </si>
  <si>
    <t>五穀飯</t>
  </si>
  <si>
    <t>地瓜飯</t>
  </si>
  <si>
    <t>蒸</t>
  </si>
  <si>
    <t>檸檬雞翅</t>
  </si>
  <si>
    <t>咖哩洋芋</t>
  </si>
  <si>
    <t>總匯炒飯</t>
  </si>
  <si>
    <t>紅絲炒蛋</t>
  </si>
  <si>
    <t>什錦炒飯</t>
  </si>
  <si>
    <t>鹽酥雞(炸)</t>
  </si>
  <si>
    <t>竹筍炒肉絲</t>
  </si>
  <si>
    <t>味噌海芽湯</t>
  </si>
  <si>
    <t>肉絲炒飯</t>
  </si>
  <si>
    <t>煮</t>
  </si>
  <si>
    <t>山藥捲</t>
  </si>
  <si>
    <t>8月30日(四)</t>
  </si>
  <si>
    <t>8月31日(五)</t>
  </si>
  <si>
    <t>9月3日(一)</t>
  </si>
  <si>
    <t>熱量:</t>
  </si>
  <si>
    <t>脂肪：</t>
  </si>
  <si>
    <t>醣類：</t>
  </si>
  <si>
    <t>蛋白質：</t>
  </si>
  <si>
    <t>9月4日(二)</t>
  </si>
  <si>
    <t>9月5日(三)</t>
  </si>
  <si>
    <t>9月6日(四)</t>
  </si>
  <si>
    <t>9月7日(五)</t>
  </si>
  <si>
    <t>9月10日(一)</t>
  </si>
  <si>
    <t>9月11日(二)</t>
  </si>
  <si>
    <t>9月12日(三)</t>
  </si>
  <si>
    <t>9月13日(四)</t>
  </si>
  <si>
    <t>9月14日(五)</t>
  </si>
  <si>
    <t>9月17日(一)</t>
  </si>
  <si>
    <t>9月18日(二)</t>
  </si>
  <si>
    <t>9月19日(三)</t>
  </si>
  <si>
    <t>9月20日(四)</t>
  </si>
  <si>
    <t>9月21日(五)</t>
  </si>
  <si>
    <t>9月24日(一)</t>
  </si>
  <si>
    <t>9月25日(二)</t>
  </si>
  <si>
    <t>9月26日(三)</t>
  </si>
  <si>
    <t>9月27日(四)</t>
  </si>
  <si>
    <t>9月28日(五)</t>
  </si>
  <si>
    <t>塔香雞丁</t>
  </si>
  <si>
    <t>白菜肉片</t>
  </si>
  <si>
    <t>日式蒸蛋</t>
  </si>
  <si>
    <t>深色蔬菜</t>
  </si>
  <si>
    <t>722K</t>
  </si>
  <si>
    <t>93g</t>
  </si>
  <si>
    <t>26g</t>
  </si>
  <si>
    <t>32g</t>
  </si>
  <si>
    <t>刺瓜湯</t>
  </si>
  <si>
    <t>家常豆腐(豆)</t>
  </si>
  <si>
    <t>番茄豆腐(豆)</t>
  </si>
  <si>
    <t>麻婆豆腐(豆)</t>
  </si>
  <si>
    <t>鐵板豆腐(豆)</t>
  </si>
  <si>
    <t>日式味噌湯(豆)</t>
  </si>
  <si>
    <t>芹菜三絲(豆)</t>
  </si>
  <si>
    <t>敏豆百頁(加豆)</t>
  </si>
  <si>
    <t>酸辣湯(豆芡)</t>
  </si>
  <si>
    <t>糖汁雞丁</t>
  </si>
  <si>
    <t>白切肉</t>
  </si>
  <si>
    <t>綜合滷味</t>
  </si>
  <si>
    <t>淺色蔬菜</t>
  </si>
  <si>
    <t>筍絲大骨湯</t>
  </si>
  <si>
    <t>小魚味噌湯</t>
  </si>
  <si>
    <t>南洋咖哩雞</t>
  </si>
  <si>
    <t>香Q滷蛋</t>
  </si>
  <si>
    <t>大滷湯</t>
  </si>
  <si>
    <t>冬瓜鴨肉</t>
  </si>
  <si>
    <t>客家小炒</t>
  </si>
  <si>
    <t>榨菜肉絲湯</t>
  </si>
  <si>
    <t>香酥排骨(炸)</t>
  </si>
  <si>
    <t>香雞堡(炸加)</t>
  </si>
  <si>
    <t>甜條拼盤(炸加)</t>
  </si>
  <si>
    <t>香酥排骨酥(炸)</t>
  </si>
  <si>
    <t>醬烤雞排</t>
  </si>
  <si>
    <t>火車排骨</t>
  </si>
  <si>
    <t>香菇油飯</t>
  </si>
  <si>
    <t>香滷雞腿</t>
  </si>
  <si>
    <t>焗烤玉米</t>
  </si>
  <si>
    <t>大黃瓜湯</t>
  </si>
  <si>
    <t>芝麻雞排</t>
  </si>
  <si>
    <t>元寶白菜</t>
  </si>
  <si>
    <t>海根炒肉絲</t>
  </si>
  <si>
    <t>玉米濃湯</t>
  </si>
  <si>
    <t>蘋果千層派</t>
  </si>
  <si>
    <t>鮮菇湯</t>
  </si>
  <si>
    <t>八寶干丁</t>
  </si>
  <si>
    <t>紅豆湯</t>
  </si>
  <si>
    <t>鐵路豬排</t>
  </si>
  <si>
    <t>蔥花卷</t>
  </si>
  <si>
    <t>筍絲肉絲湯</t>
  </si>
  <si>
    <t>翅小腿</t>
  </si>
  <si>
    <t>蘿蔔玉米湯</t>
  </si>
  <si>
    <t>夏威夷炒飯</t>
  </si>
  <si>
    <t>宮保雞丁</t>
  </si>
  <si>
    <t>佛跳牆</t>
  </si>
  <si>
    <t>深色蔬菜</t>
  </si>
  <si>
    <t>白菜滷</t>
  </si>
  <si>
    <t>醬汁豬排</t>
  </si>
  <si>
    <t>洋蔥雞柳</t>
  </si>
  <si>
    <t>塔香杏鮑菇</t>
  </si>
  <si>
    <t>筍香肉絲湯</t>
  </si>
  <si>
    <t>香烤雞排</t>
  </si>
  <si>
    <t>沙茶粉絲煲</t>
  </si>
  <si>
    <t>刺瓜排骨湯</t>
  </si>
  <si>
    <t>玉米絞肉</t>
  </si>
  <si>
    <t>QQ麻糬球</t>
  </si>
  <si>
    <t>芋香鴨肉湯</t>
  </si>
  <si>
    <t>金莎炒蛋</t>
  </si>
  <si>
    <t>洋芋燒</t>
  </si>
  <si>
    <t>芹香蘿蔔湯</t>
  </si>
  <si>
    <t>醬燒豬排</t>
  </si>
  <si>
    <t>雞柳條</t>
  </si>
  <si>
    <t>中秋節放假</t>
  </si>
  <si>
    <t>洋蔥豬排</t>
  </si>
  <si>
    <t>香酥地瓜條(炸)</t>
  </si>
  <si>
    <t>綠豆湯</t>
  </si>
  <si>
    <t>豉汁排骨</t>
  </si>
  <si>
    <t>刺瓜百燴</t>
  </si>
  <si>
    <t>香菇雞湯</t>
  </si>
  <si>
    <t>海根小炒</t>
  </si>
  <si>
    <t>香酥雞腿(炸)</t>
  </si>
  <si>
    <t>什錦三絲</t>
  </si>
  <si>
    <t>螞蟻上樹</t>
  </si>
  <si>
    <t>海芽蛋花湯</t>
  </si>
  <si>
    <t>京都排骨</t>
  </si>
  <si>
    <t>筍香肉羹</t>
  </si>
  <si>
    <t>南洋咖哩</t>
  </si>
  <si>
    <t>蒸</t>
  </si>
  <si>
    <t>煮</t>
  </si>
  <si>
    <t>蒸</t>
  </si>
  <si>
    <t>烤</t>
  </si>
  <si>
    <t>煮</t>
  </si>
  <si>
    <t>燙</t>
  </si>
  <si>
    <t>醣類：</t>
  </si>
  <si>
    <t>主食類</t>
  </si>
  <si>
    <t>主食</t>
  </si>
  <si>
    <t>月</t>
  </si>
  <si>
    <t>豆魚肉蛋類</t>
  </si>
  <si>
    <t>肉</t>
  </si>
  <si>
    <t xml:space="preserve"> </t>
  </si>
  <si>
    <t>蔬菜類</t>
  </si>
  <si>
    <t>菜</t>
  </si>
  <si>
    <t>油脂類</t>
  </si>
  <si>
    <t>油</t>
  </si>
  <si>
    <t>星期二</t>
  </si>
  <si>
    <t>水果類</t>
  </si>
  <si>
    <t>水果</t>
  </si>
  <si>
    <t>奶類</t>
  </si>
  <si>
    <t>餐數</t>
  </si>
  <si>
    <t>星期三</t>
  </si>
  <si>
    <t>水果類</t>
  </si>
  <si>
    <t>水果</t>
  </si>
  <si>
    <t>奶類</t>
  </si>
  <si>
    <t>餐數</t>
  </si>
  <si>
    <t>星期四</t>
  </si>
  <si>
    <t>星期五</t>
  </si>
  <si>
    <t>熱量:</t>
  </si>
  <si>
    <t>脂肪：</t>
  </si>
  <si>
    <t>醣類：</t>
  </si>
  <si>
    <t>蛋白質：</t>
  </si>
  <si>
    <t>煮</t>
  </si>
  <si>
    <t>星期二</t>
  </si>
  <si>
    <t>星期三</t>
  </si>
  <si>
    <t>星期四</t>
  </si>
  <si>
    <t>星期五</t>
  </si>
  <si>
    <t>720K</t>
  </si>
  <si>
    <t>24g</t>
  </si>
  <si>
    <t>26g</t>
  </si>
  <si>
    <t>98g</t>
  </si>
  <si>
    <t>745K</t>
  </si>
  <si>
    <t>23g</t>
  </si>
  <si>
    <t>25g</t>
  </si>
  <si>
    <t>100g</t>
  </si>
  <si>
    <t>深色蔬菜</t>
  </si>
  <si>
    <t>月</t>
  </si>
  <si>
    <t>煮</t>
  </si>
  <si>
    <t>蒸</t>
  </si>
  <si>
    <t>滷</t>
  </si>
  <si>
    <t>燙</t>
  </si>
  <si>
    <t>煮</t>
  </si>
  <si>
    <t>烤</t>
  </si>
  <si>
    <t>炸</t>
  </si>
  <si>
    <t>26g</t>
  </si>
  <si>
    <t>27g</t>
  </si>
  <si>
    <t>765K</t>
  </si>
  <si>
    <t>99g</t>
  </si>
  <si>
    <t>24g</t>
  </si>
  <si>
    <t>月</t>
  </si>
  <si>
    <t>星期四</t>
  </si>
  <si>
    <t>星期午</t>
  </si>
  <si>
    <t>地瓜飯</t>
  </si>
  <si>
    <t>番茄豆腐(豆)</t>
  </si>
  <si>
    <t>薑絲海芽湯</t>
  </si>
  <si>
    <t>白米飯</t>
  </si>
  <si>
    <t>迷迭香雞排</t>
  </si>
  <si>
    <t>沙茶鮮菇</t>
  </si>
  <si>
    <t>椒鹽百頁(炸豆)</t>
  </si>
  <si>
    <t>玉米濃湯(芡)</t>
  </si>
  <si>
    <t>五穀飯</t>
  </si>
  <si>
    <t>燒烤豬排</t>
  </si>
  <si>
    <t>香滷肉燥</t>
  </si>
  <si>
    <t>茶香滷蛋</t>
  </si>
  <si>
    <t>卡拉雞腿堡(炸加)</t>
  </si>
  <si>
    <t>彩香雙菇</t>
  </si>
  <si>
    <t>紅燒豆腐(豆)</t>
  </si>
  <si>
    <t>紫菜蛋花湯</t>
  </si>
  <si>
    <t>蔥燒排骨</t>
  </si>
  <si>
    <t>蛋酥絲瓜</t>
  </si>
  <si>
    <t>大黃瓜湯</t>
  </si>
  <si>
    <t>冬瓜燒鴨</t>
  </si>
  <si>
    <t>塔香海茸</t>
  </si>
  <si>
    <t>黃金柳葉魚(海加炸)</t>
  </si>
  <si>
    <t>香滷雞腿排</t>
  </si>
  <si>
    <t>川味滷味</t>
  </si>
  <si>
    <t>竹筍炒肉絲</t>
  </si>
  <si>
    <t>蔬菜湯</t>
  </si>
  <si>
    <t>薑汁燒肉</t>
  </si>
  <si>
    <t>洋蔥炒蛋</t>
  </si>
  <si>
    <t>燒烤翅小腿</t>
  </si>
  <si>
    <t>枸杞冬瓜湯</t>
  </si>
  <si>
    <t>香酥雞腿(炸)</t>
  </si>
  <si>
    <t>玉米肉茸</t>
  </si>
  <si>
    <t>日式味噌湯(豆)</t>
  </si>
  <si>
    <t>泰式魚片(海)</t>
  </si>
  <si>
    <t>港式酸辣湯(豆芡)</t>
  </si>
  <si>
    <t>麻婆豆腐(豆)</t>
  </si>
  <si>
    <t>玉米蛋花湯</t>
  </si>
  <si>
    <t>香滷里肌片</t>
  </si>
  <si>
    <t>古都肉燥</t>
  </si>
  <si>
    <t>香菇雞湯</t>
  </si>
  <si>
    <t>金黃粉絲</t>
  </si>
  <si>
    <t>薑絲冬瓜湯</t>
  </si>
  <si>
    <t>鮮嫩豬排</t>
  </si>
  <si>
    <t>日式蒸蛋</t>
  </si>
  <si>
    <t>野菇混炒</t>
  </si>
  <si>
    <t>蘿蔔排骨湯</t>
  </si>
  <si>
    <t>脆皮雞排(炸)</t>
  </si>
  <si>
    <t>開陽蒲瓜(海)</t>
  </si>
  <si>
    <t>巧達濃湯(芡)</t>
  </si>
  <si>
    <t>紅燒排骨</t>
  </si>
  <si>
    <t>洋蔥雞柳</t>
  </si>
  <si>
    <t>鮮菇湯</t>
  </si>
  <si>
    <t>和風雞排</t>
  </si>
  <si>
    <t>海苔脆薯(炸加)</t>
  </si>
  <si>
    <t>腐皮白菜(豆)</t>
  </si>
  <si>
    <t>海芽蛋花湯</t>
  </si>
  <si>
    <t>日式咖哩雞</t>
  </si>
  <si>
    <t>大黃瓜湯</t>
  </si>
  <si>
    <t>御膳豬排</t>
  </si>
  <si>
    <t>竹筍炒肉絲</t>
  </si>
  <si>
    <t>港式酸辣湯(豆芡)</t>
  </si>
  <si>
    <t>糖醋咕咾肉(炸)</t>
  </si>
  <si>
    <t>香滷海結</t>
  </si>
  <si>
    <t>針菇湯</t>
  </si>
  <si>
    <t>炭烤香雞排</t>
  </si>
  <si>
    <t>京醬肉絲</t>
  </si>
  <si>
    <t>阿婆茶葉蛋</t>
  </si>
  <si>
    <t>筍絲排骨湯</t>
  </si>
  <si>
    <t>美味豬排</t>
  </si>
  <si>
    <t>蝦仁燴雙椰(海)</t>
  </si>
  <si>
    <t>味噌豆腐湯(豆)</t>
  </si>
  <si>
    <t>脆炒洋芋</t>
  </si>
  <si>
    <t>滷</t>
  </si>
  <si>
    <t>煮</t>
  </si>
  <si>
    <t>燙</t>
  </si>
  <si>
    <t>白米</t>
  </si>
  <si>
    <t>地瓜</t>
  </si>
  <si>
    <t>番茄</t>
  </si>
  <si>
    <t>豆腐</t>
  </si>
  <si>
    <t>豆</t>
  </si>
  <si>
    <t>青菜</t>
  </si>
  <si>
    <t>海芽</t>
  </si>
  <si>
    <t>薑絲</t>
  </si>
  <si>
    <t>雞排</t>
  </si>
  <si>
    <t>煮</t>
  </si>
  <si>
    <t>香菇</t>
  </si>
  <si>
    <t>杏鮑菇</t>
  </si>
  <si>
    <t>金針菇</t>
  </si>
  <si>
    <t>炸</t>
  </si>
  <si>
    <t>百頁豆腐</t>
  </si>
  <si>
    <t>玉米粒</t>
  </si>
  <si>
    <t>雞蛋</t>
  </si>
  <si>
    <t>紅蘿蔔</t>
  </si>
  <si>
    <t>五穀米</t>
  </si>
  <si>
    <t>烤</t>
  </si>
  <si>
    <t>新鮮豬排</t>
  </si>
  <si>
    <t>新鮮豬絞肉</t>
  </si>
  <si>
    <t>滷</t>
  </si>
  <si>
    <t>拌</t>
  </si>
  <si>
    <t>卡拉雞腿堡</t>
  </si>
  <si>
    <t>加</t>
  </si>
  <si>
    <t>甜椒</t>
  </si>
  <si>
    <t>秀珍菇</t>
  </si>
  <si>
    <t>青豆仁</t>
  </si>
  <si>
    <t>紫菜</t>
  </si>
  <si>
    <t>新鮮豬肉丁</t>
  </si>
  <si>
    <t>新鮮小排骨</t>
  </si>
  <si>
    <t>蔥</t>
  </si>
  <si>
    <t>洋芋</t>
  </si>
  <si>
    <t>南瓜</t>
  </si>
  <si>
    <t>紅蘿蔔</t>
  </si>
  <si>
    <t>雞蛋</t>
  </si>
  <si>
    <t>絲瓜</t>
  </si>
  <si>
    <t>大黃瓜</t>
  </si>
  <si>
    <t>蒸</t>
  </si>
  <si>
    <t>白米</t>
  </si>
  <si>
    <t>煮</t>
  </si>
  <si>
    <t>冬瓜</t>
  </si>
  <si>
    <t>鴨丁</t>
  </si>
  <si>
    <t>九層塔</t>
  </si>
  <si>
    <t>海茸</t>
  </si>
  <si>
    <t>炸</t>
  </si>
  <si>
    <t>柳葉魚</t>
  </si>
  <si>
    <t>海加</t>
  </si>
  <si>
    <t>豆腐</t>
  </si>
  <si>
    <t>木耳</t>
  </si>
  <si>
    <t>新鮮筍絲</t>
  </si>
  <si>
    <t>豆</t>
  </si>
  <si>
    <t>滷</t>
  </si>
  <si>
    <t>新鮮雞腿排</t>
  </si>
  <si>
    <t>海帶結</t>
  </si>
  <si>
    <t>鴿蛋</t>
  </si>
  <si>
    <t>玉米圈</t>
  </si>
  <si>
    <t>米血</t>
  </si>
  <si>
    <t>豬肉絲</t>
  </si>
  <si>
    <t>青菜</t>
  </si>
  <si>
    <t>高麗菜</t>
  </si>
  <si>
    <t>金針菇</t>
  </si>
  <si>
    <t>五穀米</t>
  </si>
  <si>
    <t>新鮮豬肉片</t>
  </si>
  <si>
    <t>洋蔥</t>
  </si>
  <si>
    <t>烤</t>
  </si>
  <si>
    <t>新鮮翅小腿</t>
  </si>
  <si>
    <t>枸杞</t>
  </si>
  <si>
    <t>玉米粒</t>
  </si>
  <si>
    <t>新鮮雞腿</t>
  </si>
  <si>
    <t>新鮮豬絞肉</t>
  </si>
  <si>
    <t>青豆仁</t>
  </si>
  <si>
    <t>地瓜</t>
  </si>
  <si>
    <t>魚片</t>
  </si>
  <si>
    <t>番茄</t>
  </si>
  <si>
    <t>新鮮豬絞肉</t>
  </si>
  <si>
    <t>花生</t>
  </si>
  <si>
    <t>新鮮雞丁</t>
  </si>
  <si>
    <t>香菇</t>
  </si>
  <si>
    <t>新鮮骨腿丁</t>
  </si>
  <si>
    <t>雪菜</t>
  </si>
  <si>
    <t>醃</t>
  </si>
  <si>
    <t>雪菜干丁(醃豆)</t>
  </si>
  <si>
    <t>豆乾丁</t>
  </si>
  <si>
    <t>冬粉</t>
  </si>
  <si>
    <t>薑絲</t>
  </si>
  <si>
    <t>新鮮豬排</t>
  </si>
  <si>
    <t>秀珍菇</t>
  </si>
  <si>
    <t>精靈菇</t>
  </si>
  <si>
    <t>杏鮑菇</t>
  </si>
  <si>
    <t>白蘿蔔</t>
  </si>
  <si>
    <t>小排骨</t>
  </si>
  <si>
    <t>新鮮豬肉絲</t>
  </si>
  <si>
    <t>炸</t>
  </si>
  <si>
    <t>新鮮雞排</t>
  </si>
  <si>
    <t>蒲瓜</t>
  </si>
  <si>
    <t>小蝦米</t>
  </si>
  <si>
    <t>海</t>
  </si>
  <si>
    <t>鳳梨片</t>
  </si>
  <si>
    <t>新鮮豬肉丁</t>
  </si>
  <si>
    <t>雞柳條</t>
  </si>
  <si>
    <t>海結</t>
  </si>
  <si>
    <t>泡菜</t>
  </si>
  <si>
    <t>泡菜燒肉(醃)</t>
  </si>
  <si>
    <t>大白菜</t>
  </si>
  <si>
    <t>大黃瓜</t>
  </si>
  <si>
    <t>甜椒</t>
  </si>
  <si>
    <t>豆干</t>
  </si>
  <si>
    <t>海帶</t>
  </si>
  <si>
    <t>什錦滷味(豆)</t>
  </si>
  <si>
    <t>小黃瓜</t>
  </si>
  <si>
    <t>蝦仁</t>
  </si>
  <si>
    <t>青花菜</t>
  </si>
  <si>
    <t>白花菜</t>
  </si>
  <si>
    <t>香酥雞腿(炸)</t>
  </si>
  <si>
    <t>淺色蔬菜</t>
  </si>
  <si>
    <t>白米</t>
  </si>
  <si>
    <t>雞排</t>
  </si>
  <si>
    <t>烤</t>
  </si>
  <si>
    <t>炸</t>
  </si>
  <si>
    <t>薯條</t>
  </si>
  <si>
    <t>加</t>
  </si>
  <si>
    <t>煮</t>
  </si>
  <si>
    <t>大白菜</t>
  </si>
  <si>
    <t>紅蘿蔔</t>
  </si>
  <si>
    <t>豆皮</t>
  </si>
  <si>
    <t>豬肉片</t>
  </si>
  <si>
    <t>豆</t>
  </si>
  <si>
    <t>海芽</t>
  </si>
  <si>
    <t>雞蛋</t>
  </si>
  <si>
    <t>白蘿蔔</t>
  </si>
  <si>
    <t>洋蔥</t>
  </si>
  <si>
    <t>紅蘿蔔</t>
  </si>
  <si>
    <t>洋蔥</t>
  </si>
  <si>
    <t>青豆仁</t>
  </si>
  <si>
    <t>普羅旺斯雞丁</t>
  </si>
  <si>
    <t>田園混炒</t>
  </si>
  <si>
    <t>11月第一週菜單明細(永靖國小-合欣廠商)</t>
  </si>
  <si>
    <t>11月第二週菜單明細(永靖國小-合欣廠商)</t>
  </si>
  <si>
    <t>11月第三週菜單明細(永靖國小-合欣廠商)</t>
  </si>
  <si>
    <t>11月第四週菜單明細(永靖國小-合欣廠商)</t>
  </si>
  <si>
    <t>11月第五週菜單明細(永靖國小-合欣廠商)</t>
  </si>
  <si>
    <t>日式炒烏龍</t>
  </si>
  <si>
    <t>鮮肉燒賣(加)</t>
  </si>
  <si>
    <t>鮮肉包(冷)</t>
  </si>
  <si>
    <t>刺瓜百匯</t>
  </si>
  <si>
    <t>99g</t>
  </si>
  <si>
    <t>24.5g</t>
  </si>
  <si>
    <t>26g</t>
  </si>
  <si>
    <t>757K</t>
  </si>
  <si>
    <t>蒸</t>
  </si>
  <si>
    <t>燒賣</t>
  </si>
  <si>
    <t>加</t>
  </si>
  <si>
    <t>拌</t>
  </si>
  <si>
    <t>烏龍麵</t>
  </si>
  <si>
    <t>木耳</t>
  </si>
  <si>
    <t>豬肉絲</t>
  </si>
  <si>
    <t>紅蘿蔔</t>
  </si>
  <si>
    <t>洋蔥</t>
  </si>
  <si>
    <t>鮮肉包</t>
  </si>
  <si>
    <t>冷</t>
  </si>
  <si>
    <t>煮</t>
  </si>
  <si>
    <t>刺瓜</t>
  </si>
  <si>
    <t>玉米筍</t>
  </si>
  <si>
    <t>地瓜條</t>
  </si>
  <si>
    <t>甘梅地瓜條(加)</t>
  </si>
  <si>
    <t>烤</t>
  </si>
  <si>
    <t>洋蔥肉絲</t>
  </si>
  <si>
    <t>煮</t>
  </si>
  <si>
    <t>洋蔥</t>
  </si>
  <si>
    <t>豬肉絲</t>
  </si>
  <si>
    <t>鹹菜鴨肉湯(醃)</t>
  </si>
  <si>
    <t>絲瓜金菇</t>
  </si>
  <si>
    <t>煮</t>
  </si>
  <si>
    <t>絲瓜</t>
  </si>
  <si>
    <t>金針菇</t>
  </si>
  <si>
    <t>海芽炒蛋</t>
  </si>
  <si>
    <t>海芽</t>
  </si>
  <si>
    <t>雞蛋</t>
  </si>
  <si>
    <t>鹹菜</t>
  </si>
  <si>
    <t>鴨肉丁</t>
  </si>
  <si>
    <t>肉絲炒飯</t>
  </si>
  <si>
    <t>沙茶肉絲炒麵</t>
  </si>
  <si>
    <t>玉米蛋炒飯</t>
  </si>
  <si>
    <t>蒸</t>
  </si>
  <si>
    <t>豬肉絲</t>
  </si>
  <si>
    <t>油麵</t>
  </si>
  <si>
    <t>洋蔥</t>
  </si>
  <si>
    <t>玉米粒</t>
  </si>
  <si>
    <t>雞蛋</t>
  </si>
  <si>
    <t>海鮮義大利麵(海)</t>
  </si>
  <si>
    <t>蝦仁</t>
  </si>
  <si>
    <t>海</t>
  </si>
  <si>
    <t>星期一/星期日</t>
  </si>
  <si>
    <t>深色蔬菜</t>
  </si>
  <si>
    <t>星期日</t>
  </si>
  <si>
    <t>雞腿</t>
  </si>
  <si>
    <t>香菇</t>
  </si>
  <si>
    <t>豬絞肉</t>
  </si>
  <si>
    <t>香Q滷蛋</t>
  </si>
  <si>
    <t>滷</t>
  </si>
  <si>
    <t>豆</t>
  </si>
  <si>
    <t>香滷雞腿</t>
  </si>
  <si>
    <t>滷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</si>
</sst>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mmm\-yyyy"/>
    <numFmt numFmtId="230" formatCode="m&quot;月&quot;d&quot;日&quot;;@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6"/>
      <name val="微軟正黑體"/>
      <family val="2"/>
    </font>
    <font>
      <b/>
      <sz val="16"/>
      <name val="華康POP1體W5(P)"/>
      <family val="3"/>
    </font>
    <font>
      <b/>
      <sz val="22"/>
      <name val="標楷體"/>
      <family val="4"/>
    </font>
    <font>
      <b/>
      <sz val="16"/>
      <name val="標楷體"/>
      <family val="4"/>
    </font>
    <font>
      <b/>
      <sz val="15"/>
      <color indexed="8"/>
      <name val="新細明體"/>
      <family val="1"/>
    </font>
    <font>
      <b/>
      <sz val="22"/>
      <color indexed="11"/>
      <name val="標楷體"/>
      <family val="4"/>
    </font>
    <font>
      <b/>
      <sz val="22"/>
      <color indexed="12"/>
      <name val="標楷體"/>
      <family val="4"/>
    </font>
    <font>
      <b/>
      <sz val="22"/>
      <color indexed="53"/>
      <name val="標楷體"/>
      <family val="4"/>
    </font>
    <font>
      <b/>
      <sz val="22"/>
      <color indexed="30"/>
      <name val="標楷體"/>
      <family val="4"/>
    </font>
    <font>
      <b/>
      <sz val="22"/>
      <color indexed="10"/>
      <name val="標楷體"/>
      <family val="4"/>
    </font>
    <font>
      <b/>
      <sz val="22"/>
      <color indexed="14"/>
      <name val="標楷體"/>
      <family val="4"/>
    </font>
    <font>
      <b/>
      <sz val="36"/>
      <color indexed="13"/>
      <name val="華康少女文字W7"/>
      <family val="1"/>
    </font>
    <font>
      <b/>
      <sz val="54"/>
      <color indexed="46"/>
      <name val="王漢宗波卡體一空陰"/>
      <family val="1"/>
    </font>
    <font>
      <b/>
      <sz val="15"/>
      <color theme="1"/>
      <name val="新細明體"/>
      <family val="1"/>
    </font>
    <font>
      <b/>
      <sz val="12"/>
      <color theme="1"/>
      <name val="新細明體"/>
      <family val="1"/>
    </font>
    <font>
      <b/>
      <sz val="22"/>
      <color rgb="FFFF0000"/>
      <name val="標楷體"/>
      <family val="4"/>
    </font>
    <font>
      <b/>
      <sz val="22"/>
      <color rgb="FF00FF00"/>
      <name val="標楷體"/>
      <family val="4"/>
    </font>
    <font>
      <b/>
      <sz val="22"/>
      <color rgb="FFFF00FF"/>
      <name val="標楷體"/>
      <family val="4"/>
    </font>
    <font>
      <b/>
      <sz val="22"/>
      <color rgb="FF6600FF"/>
      <name val="標楷體"/>
      <family val="4"/>
    </font>
    <font>
      <b/>
      <sz val="22"/>
      <color theme="9" tint="-0.24997000396251678"/>
      <name val="標楷體"/>
      <family val="4"/>
    </font>
    <font>
      <b/>
      <sz val="22"/>
      <color rgb="FF0070C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5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0" borderId="16" xfId="0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9" fillId="0" borderId="16" xfId="0" applyFont="1" applyBorder="1" applyAlignment="1">
      <alignment horizontal="left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3" fillId="0" borderId="16" xfId="0" applyFont="1" applyFill="1" applyBorder="1" applyAlignment="1">
      <alignment vertical="center" textRotation="180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24" borderId="14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26" xfId="0" applyFont="1" applyBorder="1" applyAlignment="1">
      <alignment horizontal="right"/>
    </xf>
    <xf numFmtId="0" fontId="32" fillId="0" borderId="1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vertical="center" textRotation="180" shrinkToFit="1"/>
    </xf>
    <xf numFmtId="0" fontId="32" fillId="0" borderId="16" xfId="0" applyFont="1" applyBorder="1" applyAlignment="1">
      <alignment horizontal="left"/>
    </xf>
    <xf numFmtId="0" fontId="32" fillId="0" borderId="27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28" xfId="0" applyFont="1" applyBorder="1" applyAlignment="1">
      <alignment horizontal="right"/>
    </xf>
    <xf numFmtId="0" fontId="32" fillId="0" borderId="29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6" xfId="0" applyFont="1" applyBorder="1" applyAlignment="1">
      <alignment horizontal="left" vertical="center" wrapText="1" shrinkToFit="1"/>
    </xf>
    <xf numFmtId="0" fontId="29" fillId="0" borderId="17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top"/>
    </xf>
    <xf numFmtId="0" fontId="29" fillId="0" borderId="24" xfId="0" applyFont="1" applyBorder="1" applyAlignment="1">
      <alignment horizontal="left" vertical="center" shrinkToFit="1"/>
    </xf>
    <xf numFmtId="0" fontId="29" fillId="0" borderId="33" xfId="0" applyFont="1" applyFill="1" applyBorder="1" applyAlignment="1">
      <alignment vertical="center" textRotation="180" shrinkToFit="1"/>
    </xf>
    <xf numFmtId="0" fontId="29" fillId="0" borderId="33" xfId="0" applyFont="1" applyBorder="1" applyAlignment="1">
      <alignment horizontal="left" vertical="center" shrinkToFit="1"/>
    </xf>
    <xf numFmtId="0" fontId="32" fillId="0" borderId="34" xfId="0" applyFont="1" applyBorder="1" applyAlignment="1">
      <alignment horizontal="right"/>
    </xf>
    <xf numFmtId="0" fontId="32" fillId="0" borderId="33" xfId="0" applyFont="1" applyBorder="1" applyAlignment="1">
      <alignment horizontal="left" vertical="center"/>
    </xf>
    <xf numFmtId="0" fontId="32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28" fillId="0" borderId="0" xfId="33" applyFont="1">
      <alignment/>
      <protection/>
    </xf>
    <xf numFmtId="0" fontId="26" fillId="0" borderId="36" xfId="33" applyFont="1" applyFill="1" applyBorder="1">
      <alignment/>
      <protection/>
    </xf>
    <xf numFmtId="0" fontId="26" fillId="0" borderId="37" xfId="33" applyFont="1" applyFill="1" applyBorder="1">
      <alignment/>
      <protection/>
    </xf>
    <xf numFmtId="0" fontId="26" fillId="0" borderId="38" xfId="33" applyFont="1" applyFill="1" applyBorder="1">
      <alignment/>
      <protection/>
    </xf>
    <xf numFmtId="0" fontId="26" fillId="0" borderId="39" xfId="33" applyFont="1" applyFill="1" applyBorder="1">
      <alignment/>
      <protection/>
    </xf>
    <xf numFmtId="0" fontId="28" fillId="0" borderId="0" xfId="33" applyFont="1" applyFill="1">
      <alignment/>
      <protection/>
    </xf>
    <xf numFmtId="0" fontId="26" fillId="0" borderId="40" xfId="33" applyFont="1" applyFill="1" applyBorder="1">
      <alignment/>
      <protection/>
    </xf>
    <xf numFmtId="0" fontId="26" fillId="0" borderId="41" xfId="33" applyFont="1" applyFill="1" applyBorder="1">
      <alignment/>
      <protection/>
    </xf>
    <xf numFmtId="0" fontId="26" fillId="0" borderId="40" xfId="33" applyFont="1" applyBorder="1">
      <alignment/>
      <protection/>
    </xf>
    <xf numFmtId="0" fontId="26" fillId="0" borderId="36" xfId="33" applyFont="1" applyBorder="1">
      <alignment/>
      <protection/>
    </xf>
    <xf numFmtId="0" fontId="26" fillId="0" borderId="37" xfId="33" applyFont="1" applyBorder="1">
      <alignment/>
      <protection/>
    </xf>
    <xf numFmtId="0" fontId="26" fillId="0" borderId="41" xfId="33" applyFont="1" applyBorder="1">
      <alignment/>
      <protection/>
    </xf>
    <xf numFmtId="0" fontId="26" fillId="0" borderId="38" xfId="33" applyFont="1" applyBorder="1">
      <alignment/>
      <protection/>
    </xf>
    <xf numFmtId="0" fontId="26" fillId="0" borderId="39" xfId="33" applyFont="1" applyBorder="1">
      <alignment/>
      <protection/>
    </xf>
    <xf numFmtId="0" fontId="49" fillId="0" borderId="10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9" xfId="0" applyFont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 wrapText="1" shrinkToFit="1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right"/>
    </xf>
    <xf numFmtId="0" fontId="32" fillId="0" borderId="33" xfId="0" applyFont="1" applyFill="1" applyBorder="1" applyAlignment="1">
      <alignment horizontal="left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right"/>
    </xf>
    <xf numFmtId="0" fontId="23" fillId="0" borderId="45" xfId="0" applyFont="1" applyFill="1" applyBorder="1" applyAlignment="1">
      <alignment vertical="center" textRotation="180" shrinkToFit="1"/>
    </xf>
    <xf numFmtId="0" fontId="29" fillId="0" borderId="45" xfId="0" applyFont="1" applyFill="1" applyBorder="1" applyAlignment="1">
      <alignment vertical="center" textRotation="180" shrinkToFit="1"/>
    </xf>
    <xf numFmtId="0" fontId="23" fillId="0" borderId="45" xfId="0" applyFont="1" applyBorder="1" applyAlignment="1">
      <alignment horizontal="left" vertical="center" shrinkToFit="1"/>
    </xf>
    <xf numFmtId="0" fontId="23" fillId="25" borderId="16" xfId="0" applyFont="1" applyFill="1" applyBorder="1" applyAlignment="1">
      <alignment horizontal="left" vertical="center" shrinkToFit="1"/>
    </xf>
    <xf numFmtId="0" fontId="29" fillId="25" borderId="16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32" fillId="0" borderId="10" xfId="0" applyFont="1" applyBorder="1" applyAlignment="1">
      <alignment horizontal="center" vertical="center" textRotation="255"/>
    </xf>
    <xf numFmtId="0" fontId="32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29" fillId="0" borderId="16" xfId="0" applyFont="1" applyFill="1" applyBorder="1" applyAlignment="1">
      <alignment horizontal="left" vertical="center" wrapText="1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33" applyFont="1" applyFill="1" applyAlignment="1">
      <alignment horizontal="center"/>
      <protection/>
    </xf>
    <xf numFmtId="0" fontId="39" fillId="0" borderId="46" xfId="33" applyFont="1" applyFill="1" applyBorder="1" applyAlignment="1">
      <alignment horizontal="center"/>
      <protection/>
    </xf>
    <xf numFmtId="0" fontId="39" fillId="0" borderId="47" xfId="33" applyFont="1" applyFill="1" applyBorder="1" applyAlignment="1">
      <alignment horizontal="center"/>
      <protection/>
    </xf>
    <xf numFmtId="0" fontId="39" fillId="0" borderId="0" xfId="33" applyFont="1" applyFill="1" applyAlignment="1">
      <alignment horizontal="center"/>
      <protection/>
    </xf>
    <xf numFmtId="0" fontId="39" fillId="0" borderId="38" xfId="33" applyFont="1" applyFill="1" applyBorder="1" applyAlignment="1">
      <alignment horizontal="center"/>
      <protection/>
    </xf>
    <xf numFmtId="0" fontId="39" fillId="0" borderId="39" xfId="33" applyFont="1" applyFill="1" applyBorder="1" applyAlignment="1">
      <alignment horizontal="center"/>
      <protection/>
    </xf>
    <xf numFmtId="0" fontId="39" fillId="0" borderId="36" xfId="33" applyFont="1" applyFill="1" applyBorder="1" applyAlignment="1">
      <alignment horizontal="center"/>
      <protection/>
    </xf>
    <xf numFmtId="0" fontId="38" fillId="26" borderId="0" xfId="33" applyFont="1" applyFill="1" applyAlignment="1">
      <alignment horizontal="center"/>
      <protection/>
    </xf>
    <xf numFmtId="0" fontId="39" fillId="26" borderId="46" xfId="33" applyFont="1" applyFill="1" applyBorder="1" applyAlignment="1">
      <alignment horizontal="center"/>
      <protection/>
    </xf>
    <xf numFmtId="0" fontId="39" fillId="26" borderId="47" xfId="33" applyFont="1" applyFill="1" applyBorder="1" applyAlignment="1">
      <alignment horizontal="center"/>
      <protection/>
    </xf>
    <xf numFmtId="0" fontId="39" fillId="26" borderId="0" xfId="33" applyFont="1" applyFill="1" applyAlignment="1">
      <alignment horizontal="center"/>
      <protection/>
    </xf>
    <xf numFmtId="0" fontId="39" fillId="26" borderId="38" xfId="33" applyFont="1" applyFill="1" applyBorder="1" applyAlignment="1">
      <alignment horizontal="center"/>
      <protection/>
    </xf>
    <xf numFmtId="0" fontId="39" fillId="26" borderId="39" xfId="33" applyFont="1" applyFill="1" applyBorder="1" applyAlignment="1">
      <alignment horizontal="center"/>
      <protection/>
    </xf>
    <xf numFmtId="0" fontId="39" fillId="26" borderId="36" xfId="33" applyFont="1" applyFill="1" applyBorder="1" applyAlignment="1">
      <alignment horizontal="center"/>
      <protection/>
    </xf>
    <xf numFmtId="0" fontId="38" fillId="26" borderId="48" xfId="0" applyFont="1" applyFill="1" applyBorder="1" applyAlignment="1">
      <alignment horizontal="center" vertical="center" wrapText="1"/>
    </xf>
    <xf numFmtId="0" fontId="38" fillId="26" borderId="49" xfId="0" applyFont="1" applyFill="1" applyBorder="1" applyAlignment="1">
      <alignment horizontal="center" vertical="center" wrapText="1"/>
    </xf>
    <xf numFmtId="0" fontId="38" fillId="26" borderId="5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6" borderId="51" xfId="0" applyFont="1" applyFill="1" applyBorder="1" applyAlignment="1">
      <alignment horizontal="center" vertical="center" wrapText="1"/>
    </xf>
    <xf numFmtId="0" fontId="38" fillId="26" borderId="52" xfId="0" applyFont="1" applyFill="1" applyBorder="1" applyAlignment="1">
      <alignment horizontal="center" vertical="center" wrapText="1"/>
    </xf>
    <xf numFmtId="202" fontId="38" fillId="26" borderId="53" xfId="0" applyNumberFormat="1" applyFont="1" applyFill="1" applyBorder="1" applyAlignment="1">
      <alignment horizontal="center" vertical="center" wrapText="1"/>
    </xf>
    <xf numFmtId="0" fontId="38" fillId="26" borderId="54" xfId="0" applyFont="1" applyFill="1" applyBorder="1" applyAlignment="1">
      <alignment horizontal="center" vertical="center" wrapText="1"/>
    </xf>
    <xf numFmtId="0" fontId="38" fillId="26" borderId="55" xfId="0" applyFont="1" applyFill="1" applyBorder="1" applyAlignment="1">
      <alignment horizontal="center" vertical="center" wrapText="1"/>
    </xf>
    <xf numFmtId="0" fontId="51" fillId="26" borderId="52" xfId="0" applyFont="1" applyFill="1" applyBorder="1" applyAlignment="1">
      <alignment horizontal="center" vertical="center" wrapText="1"/>
    </xf>
    <xf numFmtId="0" fontId="51" fillId="26" borderId="0" xfId="0" applyFont="1" applyFill="1" applyBorder="1" applyAlignment="1">
      <alignment horizontal="center" vertical="center" wrapText="1"/>
    </xf>
    <xf numFmtId="0" fontId="51" fillId="26" borderId="51" xfId="0" applyFont="1" applyFill="1" applyBorder="1" applyAlignment="1">
      <alignment horizontal="center" vertical="center" wrapText="1"/>
    </xf>
    <xf numFmtId="230" fontId="38" fillId="26" borderId="56" xfId="0" applyNumberFormat="1" applyFont="1" applyFill="1" applyBorder="1" applyAlignment="1">
      <alignment horizontal="center" vertical="center" wrapText="1"/>
    </xf>
    <xf numFmtId="230" fontId="38" fillId="26" borderId="57" xfId="0" applyNumberFormat="1" applyFont="1" applyFill="1" applyBorder="1" applyAlignment="1">
      <alignment horizontal="center" vertical="center" wrapText="1"/>
    </xf>
    <xf numFmtId="230" fontId="38" fillId="26" borderId="58" xfId="0" applyNumberFormat="1" applyFont="1" applyFill="1" applyBorder="1" applyAlignment="1">
      <alignment horizontal="center" vertical="center" wrapText="1"/>
    </xf>
    <xf numFmtId="230" fontId="38" fillId="26" borderId="59" xfId="0" applyNumberFormat="1" applyFont="1" applyFill="1" applyBorder="1" applyAlignment="1">
      <alignment horizontal="center" vertical="center" wrapText="1"/>
    </xf>
    <xf numFmtId="202" fontId="38" fillId="26" borderId="60" xfId="0" applyNumberFormat="1" applyFont="1" applyFill="1" applyBorder="1" applyAlignment="1">
      <alignment horizontal="center" vertical="center" wrapText="1"/>
    </xf>
    <xf numFmtId="0" fontId="38" fillId="26" borderId="61" xfId="0" applyFont="1" applyFill="1" applyBorder="1" applyAlignment="1">
      <alignment horizontal="center" vertical="center" wrapText="1"/>
    </xf>
    <xf numFmtId="0" fontId="38" fillId="26" borderId="62" xfId="0" applyFont="1" applyFill="1" applyBorder="1" applyAlignment="1">
      <alignment horizontal="center" vertical="center" wrapText="1"/>
    </xf>
    <xf numFmtId="202" fontId="38" fillId="26" borderId="61" xfId="0" applyNumberFormat="1" applyFont="1" applyFill="1" applyBorder="1" applyAlignment="1">
      <alignment horizontal="center" vertical="center" wrapText="1"/>
    </xf>
    <xf numFmtId="202" fontId="38" fillId="26" borderId="62" xfId="0" applyNumberFormat="1" applyFont="1" applyFill="1" applyBorder="1" applyAlignment="1">
      <alignment horizontal="center" vertical="center" wrapText="1"/>
    </xf>
    <xf numFmtId="202" fontId="38" fillId="26" borderId="52" xfId="0" applyNumberFormat="1" applyFont="1" applyFill="1" applyBorder="1" applyAlignment="1">
      <alignment horizontal="center" vertical="center" wrapText="1"/>
    </xf>
    <xf numFmtId="202" fontId="38" fillId="26" borderId="0" xfId="0" applyNumberFormat="1" applyFont="1" applyFill="1" applyBorder="1" applyAlignment="1">
      <alignment horizontal="center" vertical="center" wrapText="1"/>
    </xf>
    <xf numFmtId="202" fontId="38" fillId="26" borderId="51" xfId="0" applyNumberFormat="1" applyFont="1" applyFill="1" applyBorder="1" applyAlignment="1">
      <alignment horizontal="center" vertical="center" wrapText="1"/>
    </xf>
    <xf numFmtId="202" fontId="38" fillId="26" borderId="63" xfId="0" applyNumberFormat="1" applyFont="1" applyFill="1" applyBorder="1" applyAlignment="1">
      <alignment horizontal="center" vertical="center" wrapText="1"/>
    </xf>
    <xf numFmtId="202" fontId="38" fillId="26" borderId="64" xfId="0" applyNumberFormat="1" applyFont="1" applyFill="1" applyBorder="1" applyAlignment="1">
      <alignment horizontal="center" vertical="center" wrapText="1"/>
    </xf>
    <xf numFmtId="202" fontId="38" fillId="26" borderId="65" xfId="0" applyNumberFormat="1" applyFont="1" applyFill="1" applyBorder="1" applyAlignment="1">
      <alignment horizontal="center" vertical="center" wrapText="1"/>
    </xf>
    <xf numFmtId="0" fontId="38" fillId="26" borderId="60" xfId="0" applyFont="1" applyFill="1" applyBorder="1" applyAlignment="1">
      <alignment horizontal="center" vertical="center" wrapText="1"/>
    </xf>
    <xf numFmtId="0" fontId="38" fillId="26" borderId="52" xfId="33" applyFont="1" applyFill="1" applyBorder="1" applyAlignment="1">
      <alignment horizontal="center"/>
      <protection/>
    </xf>
    <xf numFmtId="0" fontId="38" fillId="26" borderId="0" xfId="33" applyFont="1" applyFill="1" applyBorder="1" applyAlignment="1">
      <alignment horizontal="center"/>
      <protection/>
    </xf>
    <xf numFmtId="0" fontId="38" fillId="26" borderId="50" xfId="33" applyFont="1" applyFill="1" applyBorder="1" applyAlignment="1">
      <alignment horizontal="center"/>
      <protection/>
    </xf>
    <xf numFmtId="0" fontId="38" fillId="26" borderId="48" xfId="33" applyFont="1" applyFill="1" applyBorder="1" applyAlignment="1">
      <alignment horizontal="center"/>
      <protection/>
    </xf>
    <xf numFmtId="0" fontId="29" fillId="0" borderId="24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0" fontId="29" fillId="0" borderId="29" xfId="0" applyFont="1" applyFill="1" applyBorder="1" applyAlignment="1">
      <alignment horizontal="center" vertical="center" wrapText="1" shrinkToFit="1"/>
    </xf>
    <xf numFmtId="0" fontId="28" fillId="0" borderId="66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 textRotation="180" shrinkToFit="1"/>
    </xf>
    <xf numFmtId="0" fontId="49" fillId="0" borderId="15" xfId="0" applyFont="1" applyBorder="1" applyAlignment="1">
      <alignment horizontal="center" vertical="center" textRotation="255" shrinkToFit="1"/>
    </xf>
    <xf numFmtId="0" fontId="49" fillId="0" borderId="15" xfId="0" applyFont="1" applyFill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15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28" fillId="0" borderId="66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4" xfId="0" applyFont="1" applyBorder="1" applyAlignment="1">
      <alignment horizontal="center" vertical="center" textRotation="180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textRotation="255" shrinkToFit="1"/>
    </xf>
    <xf numFmtId="0" fontId="25" fillId="0" borderId="66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8" fillId="0" borderId="50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202" fontId="38" fillId="0" borderId="53" xfId="0" applyNumberFormat="1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5" fillId="27" borderId="52" xfId="0" applyFont="1" applyFill="1" applyBorder="1" applyAlignment="1">
      <alignment horizontal="center" vertical="center" wrapText="1"/>
    </xf>
    <xf numFmtId="0" fontId="55" fillId="27" borderId="0" xfId="0" applyFont="1" applyFill="1" applyBorder="1" applyAlignment="1">
      <alignment horizontal="center" vertical="center" wrapText="1"/>
    </xf>
    <xf numFmtId="0" fontId="55" fillId="27" borderId="50" xfId="0" applyFont="1" applyFill="1" applyBorder="1" applyAlignment="1">
      <alignment horizontal="center" vertical="center" wrapText="1"/>
    </xf>
    <xf numFmtId="0" fontId="55" fillId="27" borderId="48" xfId="0" applyFont="1" applyFill="1" applyBorder="1" applyAlignment="1">
      <alignment horizontal="center" vertical="center" wrapText="1"/>
    </xf>
    <xf numFmtId="0" fontId="55" fillId="27" borderId="49" xfId="0" applyFont="1" applyFill="1" applyBorder="1" applyAlignment="1">
      <alignment horizontal="center" vertical="center" wrapText="1"/>
    </xf>
    <xf numFmtId="0" fontId="55" fillId="27" borderId="5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5" fillId="27" borderId="60" xfId="0" applyFont="1" applyFill="1" applyBorder="1" applyAlignment="1">
      <alignment horizontal="center" vertical="center" wrapText="1"/>
    </xf>
    <xf numFmtId="0" fontId="55" fillId="27" borderId="61" xfId="0" applyFont="1" applyFill="1" applyBorder="1" applyAlignment="1">
      <alignment horizontal="center" vertical="center" wrapText="1"/>
    </xf>
    <xf numFmtId="0" fontId="55" fillId="27" borderId="62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202" fontId="38" fillId="27" borderId="53" xfId="0" applyNumberFormat="1" applyFont="1" applyFill="1" applyBorder="1" applyAlignment="1">
      <alignment horizontal="center" vertical="center" wrapText="1"/>
    </xf>
    <xf numFmtId="0" fontId="38" fillId="27" borderId="54" xfId="0" applyFont="1" applyFill="1" applyBorder="1" applyAlignment="1">
      <alignment horizontal="center" vertical="center" wrapText="1"/>
    </xf>
    <xf numFmtId="202" fontId="38" fillId="0" borderId="60" xfId="0" applyNumberFormat="1" applyFont="1" applyFill="1" applyBorder="1" applyAlignment="1">
      <alignment horizontal="center" vertical="center" wrapText="1"/>
    </xf>
    <xf numFmtId="202" fontId="38" fillId="0" borderId="61" xfId="0" applyNumberFormat="1" applyFont="1" applyFill="1" applyBorder="1" applyAlignment="1">
      <alignment horizontal="center" vertical="center" wrapText="1"/>
    </xf>
    <xf numFmtId="202" fontId="38" fillId="0" borderId="62" xfId="0" applyNumberFormat="1" applyFont="1" applyFill="1" applyBorder="1" applyAlignment="1">
      <alignment horizontal="center" vertical="center" wrapText="1"/>
    </xf>
    <xf numFmtId="202" fontId="38" fillId="0" borderId="52" xfId="0" applyNumberFormat="1" applyFont="1" applyFill="1" applyBorder="1" applyAlignment="1">
      <alignment horizontal="center" vertical="center" wrapText="1"/>
    </xf>
    <xf numFmtId="202" fontId="38" fillId="0" borderId="0" xfId="0" applyNumberFormat="1" applyFont="1" applyFill="1" applyBorder="1" applyAlignment="1">
      <alignment horizontal="center" vertical="center" wrapText="1"/>
    </xf>
    <xf numFmtId="202" fontId="38" fillId="0" borderId="51" xfId="0" applyNumberFormat="1" applyFont="1" applyFill="1" applyBorder="1" applyAlignment="1">
      <alignment horizontal="center" vertical="center" wrapText="1"/>
    </xf>
    <xf numFmtId="202" fontId="38" fillId="0" borderId="63" xfId="0" applyNumberFormat="1" applyFont="1" applyFill="1" applyBorder="1" applyAlignment="1">
      <alignment horizontal="center" vertical="center" wrapText="1"/>
    </xf>
    <xf numFmtId="202" fontId="38" fillId="0" borderId="64" xfId="0" applyNumberFormat="1" applyFont="1" applyFill="1" applyBorder="1" applyAlignment="1">
      <alignment horizontal="center" vertical="center" wrapText="1"/>
    </xf>
    <xf numFmtId="202" fontId="38" fillId="0" borderId="65" xfId="0" applyNumberFormat="1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38" fillId="0" borderId="52" xfId="33" applyFont="1" applyFill="1" applyBorder="1" applyAlignment="1">
      <alignment horizontal="center"/>
      <protection/>
    </xf>
    <xf numFmtId="0" fontId="38" fillId="0" borderId="0" xfId="33" applyFont="1" applyFill="1" applyBorder="1" applyAlignment="1">
      <alignment horizontal="center"/>
      <protection/>
    </xf>
    <xf numFmtId="0" fontId="38" fillId="0" borderId="50" xfId="33" applyFont="1" applyFill="1" applyBorder="1" applyAlignment="1">
      <alignment horizontal="center"/>
      <protection/>
    </xf>
    <xf numFmtId="0" fontId="38" fillId="0" borderId="48" xfId="33" applyFont="1" applyFill="1" applyBorder="1" applyAlignment="1">
      <alignment horizontal="center"/>
      <protection/>
    </xf>
    <xf numFmtId="230" fontId="38" fillId="0" borderId="56" xfId="0" applyNumberFormat="1" applyFont="1" applyFill="1" applyBorder="1" applyAlignment="1">
      <alignment horizontal="center" vertical="center" wrapText="1"/>
    </xf>
    <xf numFmtId="230" fontId="38" fillId="0" borderId="57" xfId="0" applyNumberFormat="1" applyFont="1" applyFill="1" applyBorder="1" applyAlignment="1">
      <alignment horizontal="center" vertical="center" wrapText="1"/>
    </xf>
    <xf numFmtId="230" fontId="38" fillId="0" borderId="58" xfId="0" applyNumberFormat="1" applyFont="1" applyFill="1" applyBorder="1" applyAlignment="1">
      <alignment horizontal="center" vertical="center" wrapText="1"/>
    </xf>
    <xf numFmtId="230" fontId="38" fillId="0" borderId="59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230" fontId="26" fillId="0" borderId="59" xfId="0" applyNumberFormat="1" applyFont="1" applyFill="1" applyBorder="1" applyAlignment="1">
      <alignment horizontal="center" vertical="center" wrapText="1"/>
    </xf>
    <xf numFmtId="230" fontId="26" fillId="0" borderId="57" xfId="0" applyNumberFormat="1" applyFont="1" applyFill="1" applyBorder="1" applyAlignment="1">
      <alignment horizontal="center" vertical="center" wrapText="1"/>
    </xf>
    <xf numFmtId="230" fontId="26" fillId="0" borderId="67" xfId="0" applyNumberFormat="1" applyFont="1" applyFill="1" applyBorder="1" applyAlignment="1">
      <alignment horizontal="center" vertical="center" wrapText="1"/>
    </xf>
    <xf numFmtId="198" fontId="36" fillId="26" borderId="68" xfId="0" applyNumberFormat="1" applyFont="1" applyFill="1" applyBorder="1" applyAlignment="1">
      <alignment horizontal="center" vertical="center" wrapText="1"/>
    </xf>
    <xf numFmtId="198" fontId="36" fillId="26" borderId="69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71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26" fillId="0" borderId="59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198" fontId="26" fillId="26" borderId="72" xfId="0" applyNumberFormat="1" applyFont="1" applyFill="1" applyBorder="1" applyAlignment="1">
      <alignment horizontal="center" vertical="center" wrapText="1"/>
    </xf>
    <xf numFmtId="198" fontId="26" fillId="26" borderId="73" xfId="0" applyNumberFormat="1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57" xfId="0" applyFont="1" applyFill="1" applyBorder="1" applyAlignment="1">
      <alignment horizontal="center" vertical="center" wrapText="1"/>
    </xf>
    <xf numFmtId="0" fontId="26" fillId="25" borderId="67" xfId="0" applyFont="1" applyFill="1" applyBorder="1" applyAlignment="1">
      <alignment horizontal="center" vertical="center" wrapText="1"/>
    </xf>
    <xf numFmtId="198" fontId="26" fillId="0" borderId="72" xfId="0" applyNumberFormat="1" applyFont="1" applyFill="1" applyBorder="1" applyAlignment="1">
      <alignment horizontal="center" vertical="center" wrapText="1"/>
    </xf>
    <xf numFmtId="198" fontId="26" fillId="0" borderId="73" xfId="0" applyNumberFormat="1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25" borderId="58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876300</xdr:colOff>
      <xdr:row>1</xdr:row>
      <xdr:rowOff>38100</xdr:rowOff>
    </xdr:from>
    <xdr:to>
      <xdr:col>18</xdr:col>
      <xdr:colOff>447675</xdr:colOff>
      <xdr:row>1</xdr:row>
      <xdr:rowOff>523875</xdr:rowOff>
    </xdr:to>
    <xdr:pic>
      <xdr:nvPicPr>
        <xdr:cNvPr id="1" name="圖片 4" descr="doc11055120150213110926_001.jpg"/>
        <xdr:cNvPicPr preferRelativeResize="1">
          <a:picLocks noChangeAspect="1"/>
        </xdr:cNvPicPr>
      </xdr:nvPicPr>
      <xdr:blipFill>
        <a:blip r:embed="rId1"/>
        <a:srcRect t="12500" b="14285"/>
        <a:stretch>
          <a:fillRect/>
        </a:stretch>
      </xdr:blipFill>
      <xdr:spPr>
        <a:xfrm>
          <a:off x="19926300" y="304800"/>
          <a:ext cx="1952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1</xdr:row>
      <xdr:rowOff>0</xdr:rowOff>
    </xdr:from>
    <xdr:to>
      <xdr:col>19</xdr:col>
      <xdr:colOff>914400</xdr:colOff>
      <xdr:row>1</xdr:row>
      <xdr:rowOff>628650</xdr:rowOff>
    </xdr:to>
    <xdr:pic>
      <xdr:nvPicPr>
        <xdr:cNvPr id="2" name="圖片 3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45600" y="26670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3</xdr:row>
      <xdr:rowOff>142875</xdr:rowOff>
    </xdr:from>
    <xdr:ext cx="3800475" cy="495300"/>
    <xdr:sp fLocksText="0">
      <xdr:nvSpPr>
        <xdr:cNvPr id="3" name="文字方塊 4"/>
        <xdr:cNvSpPr txBox="1">
          <a:spLocks noChangeArrowheads="1"/>
        </xdr:cNvSpPr>
      </xdr:nvSpPr>
      <xdr:spPr>
        <a:xfrm>
          <a:off x="23812500" y="1552575"/>
          <a:ext cx="3800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266700</xdr:colOff>
      <xdr:row>0</xdr:row>
      <xdr:rowOff>114300</xdr:rowOff>
    </xdr:from>
    <xdr:ext cx="2114550" cy="666750"/>
    <xdr:sp>
      <xdr:nvSpPr>
        <xdr:cNvPr id="4" name="矩形 1"/>
        <xdr:cNvSpPr>
          <a:spLocks/>
        </xdr:cNvSpPr>
      </xdr:nvSpPr>
      <xdr:spPr>
        <a:xfrm>
          <a:off x="266700" y="114300"/>
          <a:ext cx="2114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00"/>
              </a:solidFill>
            </a:rPr>
            <a:t>永靖國小</a:t>
          </a:r>
        </a:p>
      </xdr:txBody>
    </xdr:sp>
    <xdr:clientData/>
  </xdr:oneCellAnchor>
  <xdr:oneCellAnchor>
    <xdr:from>
      <xdr:col>7</xdr:col>
      <xdr:colOff>495300</xdr:colOff>
      <xdr:row>0</xdr:row>
      <xdr:rowOff>0</xdr:rowOff>
    </xdr:from>
    <xdr:ext cx="4629150" cy="971550"/>
    <xdr:sp>
      <xdr:nvSpPr>
        <xdr:cNvPr id="5" name="矩形 2"/>
        <xdr:cNvSpPr>
          <a:spLocks/>
        </xdr:cNvSpPr>
      </xdr:nvSpPr>
      <xdr:spPr>
        <a:xfrm>
          <a:off x="8829675" y="0"/>
          <a:ext cx="4629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CC99FF"/>
              </a:solidFill>
            </a:rPr>
            <a:t>合欣</a:t>
          </a:r>
          <a:r>
            <a:rPr lang="en-US" cap="none" sz="5400" b="1" i="0" u="none" baseline="0">
              <a:solidFill>
                <a:srgbClr val="CC99FF"/>
              </a:solidFill>
            </a:rPr>
            <a:t>11</a:t>
          </a:r>
          <a:r>
            <a:rPr lang="en-US" cap="none" sz="5400" b="1" i="0" u="none" baseline="0">
              <a:solidFill>
                <a:srgbClr val="CC99FF"/>
              </a:solidFill>
            </a:rPr>
            <a:t>月菜單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876300</xdr:colOff>
      <xdr:row>1</xdr:row>
      <xdr:rowOff>38100</xdr:rowOff>
    </xdr:from>
    <xdr:to>
      <xdr:col>18</xdr:col>
      <xdr:colOff>447675</xdr:colOff>
      <xdr:row>1</xdr:row>
      <xdr:rowOff>523875</xdr:rowOff>
    </xdr:to>
    <xdr:pic>
      <xdr:nvPicPr>
        <xdr:cNvPr id="1" name="圖片 4" descr="doc11055120150213110926_001.jpg"/>
        <xdr:cNvPicPr preferRelativeResize="1">
          <a:picLocks noChangeAspect="1"/>
        </xdr:cNvPicPr>
      </xdr:nvPicPr>
      <xdr:blipFill>
        <a:blip r:embed="rId1"/>
        <a:srcRect t="12500" b="14285"/>
        <a:stretch>
          <a:fillRect/>
        </a:stretch>
      </xdr:blipFill>
      <xdr:spPr>
        <a:xfrm>
          <a:off x="19926300" y="304800"/>
          <a:ext cx="1952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1</xdr:row>
      <xdr:rowOff>0</xdr:rowOff>
    </xdr:from>
    <xdr:to>
      <xdr:col>19</xdr:col>
      <xdr:colOff>914400</xdr:colOff>
      <xdr:row>1</xdr:row>
      <xdr:rowOff>628650</xdr:rowOff>
    </xdr:to>
    <xdr:pic>
      <xdr:nvPicPr>
        <xdr:cNvPr id="2" name="圖片 3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45600" y="26670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3</xdr:row>
      <xdr:rowOff>142875</xdr:rowOff>
    </xdr:from>
    <xdr:ext cx="3800475" cy="495300"/>
    <xdr:sp fLocksText="0">
      <xdr:nvSpPr>
        <xdr:cNvPr id="3" name="文字方塊 3"/>
        <xdr:cNvSpPr txBox="1">
          <a:spLocks noChangeArrowheads="1"/>
        </xdr:cNvSpPr>
      </xdr:nvSpPr>
      <xdr:spPr>
        <a:xfrm>
          <a:off x="23812500" y="1552575"/>
          <a:ext cx="3800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266700</xdr:colOff>
      <xdr:row>0</xdr:row>
      <xdr:rowOff>114300</xdr:rowOff>
    </xdr:from>
    <xdr:ext cx="2038350" cy="742950"/>
    <xdr:sp>
      <xdr:nvSpPr>
        <xdr:cNvPr id="4" name="矩形 4"/>
        <xdr:cNvSpPr>
          <a:spLocks/>
        </xdr:cNvSpPr>
      </xdr:nvSpPr>
      <xdr:spPr>
        <a:xfrm>
          <a:off x="266700" y="114300"/>
          <a:ext cx="20383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00"/>
              </a:solidFill>
            </a:rPr>
            <a:t>永靖國小</a:t>
          </a:r>
        </a:p>
      </xdr:txBody>
    </xdr:sp>
    <xdr:clientData/>
  </xdr:oneCellAnchor>
  <xdr:oneCellAnchor>
    <xdr:from>
      <xdr:col>7</xdr:col>
      <xdr:colOff>495300</xdr:colOff>
      <xdr:row>0</xdr:row>
      <xdr:rowOff>0</xdr:rowOff>
    </xdr:from>
    <xdr:ext cx="4343400" cy="1104900"/>
    <xdr:sp>
      <xdr:nvSpPr>
        <xdr:cNvPr id="5" name="矩形 5"/>
        <xdr:cNvSpPr>
          <a:spLocks/>
        </xdr:cNvSpPr>
      </xdr:nvSpPr>
      <xdr:spPr>
        <a:xfrm>
          <a:off x="8829675" y="0"/>
          <a:ext cx="43434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CC99FF"/>
              </a:solidFill>
            </a:rPr>
            <a:t>合欣</a:t>
          </a:r>
          <a:r>
            <a:rPr lang="en-US" cap="none" sz="5400" b="1" i="0" u="none" baseline="0">
              <a:solidFill>
                <a:srgbClr val="CC99FF"/>
              </a:solidFill>
            </a:rPr>
            <a:t>11</a:t>
          </a:r>
          <a:r>
            <a:rPr lang="en-US" cap="none" sz="5400" b="1" i="0" u="none" baseline="0">
              <a:solidFill>
                <a:srgbClr val="CC99FF"/>
              </a:solidFill>
            </a:rPr>
            <a:t>月菜單</a:t>
          </a:r>
        </a:p>
      </xdr:txBody>
    </xdr:sp>
    <xdr:clientData/>
  </xdr:oneCellAnchor>
  <xdr:twoCellAnchor editAs="oneCell">
    <xdr:from>
      <xdr:col>11</xdr:col>
      <xdr:colOff>428625</xdr:colOff>
      <xdr:row>35</xdr:row>
      <xdr:rowOff>104775</xdr:rowOff>
    </xdr:from>
    <xdr:to>
      <xdr:col>12</xdr:col>
      <xdr:colOff>1104900</xdr:colOff>
      <xdr:row>42</xdr:row>
      <xdr:rowOff>219075</xdr:rowOff>
    </xdr:to>
    <xdr:pic>
      <xdr:nvPicPr>
        <xdr:cNvPr id="6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0" y="12734925"/>
          <a:ext cx="18669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8</xdr:row>
      <xdr:rowOff>66675</xdr:rowOff>
    </xdr:from>
    <xdr:to>
      <xdr:col>17</xdr:col>
      <xdr:colOff>9525</xdr:colOff>
      <xdr:row>14</xdr:row>
      <xdr:rowOff>247650</xdr:rowOff>
    </xdr:to>
    <xdr:pic>
      <xdr:nvPicPr>
        <xdr:cNvPr id="7" name="圖片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16550" y="3381375"/>
          <a:ext cx="21336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21</xdr:row>
      <xdr:rowOff>352425</xdr:rowOff>
    </xdr:from>
    <xdr:to>
      <xdr:col>9</xdr:col>
      <xdr:colOff>123825</xdr:colOff>
      <xdr:row>28</xdr:row>
      <xdr:rowOff>152400</xdr:rowOff>
    </xdr:to>
    <xdr:pic>
      <xdr:nvPicPr>
        <xdr:cNvPr id="8" name="圖片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0650" y="7934325"/>
          <a:ext cx="18288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3</xdr:row>
      <xdr:rowOff>371475</xdr:rowOff>
    </xdr:from>
    <xdr:to>
      <xdr:col>7</xdr:col>
      <xdr:colOff>962025</xdr:colOff>
      <xdr:row>10</xdr:row>
      <xdr:rowOff>190500</xdr:rowOff>
    </xdr:to>
    <xdr:pic>
      <xdr:nvPicPr>
        <xdr:cNvPr id="9" name="圖片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77125" y="1781175"/>
          <a:ext cx="1819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19050</xdr:rowOff>
    </xdr:from>
    <xdr:to>
      <xdr:col>3</xdr:col>
      <xdr:colOff>885825</xdr:colOff>
      <xdr:row>10</xdr:row>
      <xdr:rowOff>142875</xdr:rowOff>
    </xdr:to>
    <xdr:pic>
      <xdr:nvPicPr>
        <xdr:cNvPr id="10" name="圖片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0" y="1809750"/>
          <a:ext cx="18859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247650</xdr:rowOff>
    </xdr:from>
    <xdr:to>
      <xdr:col>1</xdr:col>
      <xdr:colOff>847725</xdr:colOff>
      <xdr:row>9</xdr:row>
      <xdr:rowOff>333375</xdr:rowOff>
    </xdr:to>
    <xdr:pic>
      <xdr:nvPicPr>
        <xdr:cNvPr id="11" name="圖片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657350"/>
          <a:ext cx="19240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1190625</xdr:colOff>
      <xdr:row>4</xdr:row>
      <xdr:rowOff>190500</xdr:rowOff>
    </xdr:from>
    <xdr:to>
      <xdr:col>5</xdr:col>
      <xdr:colOff>942975</xdr:colOff>
      <xdr:row>10</xdr:row>
      <xdr:rowOff>47625</xdr:rowOff>
    </xdr:to>
    <xdr:pic>
      <xdr:nvPicPr>
        <xdr:cNvPr id="12" name="圖片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1981200"/>
          <a:ext cx="21336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</xdr:row>
      <xdr:rowOff>304800</xdr:rowOff>
    </xdr:from>
    <xdr:to>
      <xdr:col>9</xdr:col>
      <xdr:colOff>914400</xdr:colOff>
      <xdr:row>10</xdr:row>
      <xdr:rowOff>114300</xdr:rowOff>
    </xdr:to>
    <xdr:pic>
      <xdr:nvPicPr>
        <xdr:cNvPr id="13" name="圖片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91700" y="1714500"/>
          <a:ext cx="18383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285750</xdr:rowOff>
    </xdr:from>
    <xdr:to>
      <xdr:col>11</xdr:col>
      <xdr:colOff>676275</xdr:colOff>
      <xdr:row>11</xdr:row>
      <xdr:rowOff>95250</xdr:rowOff>
    </xdr:to>
    <xdr:pic>
      <xdr:nvPicPr>
        <xdr:cNvPr id="14" name="圖片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77700" y="1695450"/>
          <a:ext cx="1695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50" zoomScaleNormal="50" zoomScalePageLayoutView="0" workbookViewId="0" topLeftCell="A7">
      <selection activeCell="E27" sqref="E27:H27"/>
    </sheetView>
  </sheetViews>
  <sheetFormatPr defaultColWidth="9.00390625" defaultRowHeight="16.5"/>
  <cols>
    <col min="1" max="20" width="15.625" style="227" customWidth="1"/>
    <col min="21" max="16384" width="9.00390625" style="227" customWidth="1"/>
  </cols>
  <sheetData>
    <row r="1" spans="1:20" ht="21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ht="60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20" ht="30" customHeight="1">
      <c r="A3" s="246" t="s">
        <v>512</v>
      </c>
      <c r="B3" s="247"/>
      <c r="C3" s="247"/>
      <c r="D3" s="248"/>
      <c r="E3" s="246" t="s">
        <v>214</v>
      </c>
      <c r="F3" s="247"/>
      <c r="G3" s="247"/>
      <c r="H3" s="248"/>
      <c r="I3" s="246" t="s">
        <v>215</v>
      </c>
      <c r="J3" s="247"/>
      <c r="K3" s="247"/>
      <c r="L3" s="248"/>
      <c r="M3" s="249" t="s">
        <v>216</v>
      </c>
      <c r="N3" s="247"/>
      <c r="O3" s="247"/>
      <c r="P3" s="248"/>
      <c r="Q3" s="246" t="s">
        <v>217</v>
      </c>
      <c r="R3" s="247"/>
      <c r="S3" s="247"/>
      <c r="T3" s="248"/>
    </row>
    <row r="4" spans="1:20" ht="30" customHeight="1">
      <c r="A4" s="250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250">
        <v>43405</v>
      </c>
      <c r="N4" s="251"/>
      <c r="O4" s="251"/>
      <c r="P4" s="251"/>
      <c r="Q4" s="250">
        <v>43406</v>
      </c>
      <c r="R4" s="251"/>
      <c r="S4" s="251"/>
      <c r="T4" s="252"/>
    </row>
    <row r="5" spans="1:20" ht="30" customHeight="1">
      <c r="A5" s="255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7"/>
      <c r="M5" s="239" t="s">
        <v>243</v>
      </c>
      <c r="N5" s="237"/>
      <c r="O5" s="237"/>
      <c r="P5" s="238"/>
      <c r="Q5" s="237" t="s">
        <v>461</v>
      </c>
      <c r="R5" s="237"/>
      <c r="S5" s="237"/>
      <c r="T5" s="238"/>
    </row>
    <row r="6" spans="1:20" ht="30" customHeight="1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7"/>
      <c r="M6" s="243" t="s">
        <v>433</v>
      </c>
      <c r="N6" s="244"/>
      <c r="O6" s="244"/>
      <c r="P6" s="245"/>
      <c r="Q6" s="237" t="s">
        <v>247</v>
      </c>
      <c r="R6" s="237"/>
      <c r="S6" s="237"/>
      <c r="T6" s="238"/>
    </row>
    <row r="7" spans="1:20" ht="30" customHeight="1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7"/>
      <c r="M7" s="239" t="s">
        <v>244</v>
      </c>
      <c r="N7" s="237"/>
      <c r="O7" s="237"/>
      <c r="P7" s="238"/>
      <c r="Q7" s="237" t="s">
        <v>248</v>
      </c>
      <c r="R7" s="237"/>
      <c r="S7" s="237"/>
      <c r="T7" s="238"/>
    </row>
    <row r="8" spans="1:20" ht="30" customHeigh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7"/>
      <c r="M8" s="239" t="s">
        <v>462</v>
      </c>
      <c r="N8" s="237"/>
      <c r="O8" s="237"/>
      <c r="P8" s="238"/>
      <c r="Q8" s="244" t="s">
        <v>249</v>
      </c>
      <c r="R8" s="244"/>
      <c r="S8" s="244"/>
      <c r="T8" s="245"/>
    </row>
    <row r="9" spans="1:20" ht="30" customHeight="1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7"/>
      <c r="M9" s="239" t="s">
        <v>434</v>
      </c>
      <c r="N9" s="237"/>
      <c r="O9" s="237"/>
      <c r="P9" s="238"/>
      <c r="Q9" s="239" t="s">
        <v>226</v>
      </c>
      <c r="R9" s="237"/>
      <c r="S9" s="237"/>
      <c r="T9" s="238"/>
    </row>
    <row r="10" spans="1:20" ht="30" customHeight="1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7"/>
      <c r="M10" s="236" t="s">
        <v>245</v>
      </c>
      <c r="N10" s="234"/>
      <c r="O10" s="234"/>
      <c r="P10" s="235"/>
      <c r="Q10" s="234" t="s">
        <v>250</v>
      </c>
      <c r="R10" s="234"/>
      <c r="S10" s="234"/>
      <c r="T10" s="235"/>
    </row>
    <row r="11" spans="1:20" s="230" customFormat="1" ht="16.5" customHeight="1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7"/>
      <c r="M11" s="228" t="s">
        <v>48</v>
      </c>
      <c r="N11" s="228" t="s">
        <v>97</v>
      </c>
      <c r="O11" s="228" t="s">
        <v>41</v>
      </c>
      <c r="P11" s="229" t="s">
        <v>99</v>
      </c>
      <c r="Q11" s="228" t="s">
        <v>48</v>
      </c>
      <c r="R11" s="228" t="str">
        <f>'第一週明細'!W44</f>
        <v>717K</v>
      </c>
      <c r="S11" s="228" t="s">
        <v>41</v>
      </c>
      <c r="T11" s="228" t="str">
        <f>'第一週明細'!W40</f>
        <v>25 g</v>
      </c>
    </row>
    <row r="12" spans="1:20" s="230" customFormat="1" ht="16.5" customHeight="1" thickBot="1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231" t="s">
        <v>40</v>
      </c>
      <c r="N12" s="231" t="s">
        <v>98</v>
      </c>
      <c r="O12" s="231" t="s">
        <v>42</v>
      </c>
      <c r="P12" s="232" t="s">
        <v>100</v>
      </c>
      <c r="Q12" s="231" t="s">
        <v>40</v>
      </c>
      <c r="R12" s="231" t="str">
        <f>'第一週明細'!W38</f>
        <v>92.5 g</v>
      </c>
      <c r="S12" s="231" t="s">
        <v>42</v>
      </c>
      <c r="T12" s="231" t="str">
        <f>'第一週明細'!W42</f>
        <v>30.5 g</v>
      </c>
    </row>
    <row r="13" spans="1:20" ht="30" customHeight="1">
      <c r="A13" s="240">
        <v>43408</v>
      </c>
      <c r="B13" s="241"/>
      <c r="C13" s="241"/>
      <c r="D13" s="241"/>
      <c r="E13" s="240">
        <v>43410</v>
      </c>
      <c r="F13" s="241"/>
      <c r="G13" s="241"/>
      <c r="H13" s="241"/>
      <c r="I13" s="240">
        <v>43411</v>
      </c>
      <c r="J13" s="241"/>
      <c r="K13" s="241"/>
      <c r="L13" s="242"/>
      <c r="M13" s="240">
        <v>43412</v>
      </c>
      <c r="N13" s="241"/>
      <c r="O13" s="241"/>
      <c r="P13" s="241"/>
      <c r="Q13" s="240">
        <v>43413</v>
      </c>
      <c r="R13" s="241"/>
      <c r="S13" s="241"/>
      <c r="T13" s="242"/>
    </row>
    <row r="14" spans="1:20" ht="30" customHeight="1">
      <c r="A14" s="261" t="s">
        <v>52</v>
      </c>
      <c r="B14" s="251"/>
      <c r="C14" s="251"/>
      <c r="D14" s="252"/>
      <c r="E14" s="239" t="s">
        <v>251</v>
      </c>
      <c r="F14" s="237"/>
      <c r="G14" s="237"/>
      <c r="H14" s="238"/>
      <c r="I14" s="239" t="s">
        <v>52</v>
      </c>
      <c r="J14" s="237"/>
      <c r="K14" s="237"/>
      <c r="L14" s="238"/>
      <c r="M14" s="237" t="s">
        <v>243</v>
      </c>
      <c r="N14" s="237"/>
      <c r="O14" s="237"/>
      <c r="P14" s="238"/>
      <c r="Q14" s="261" t="s">
        <v>500</v>
      </c>
      <c r="R14" s="251"/>
      <c r="S14" s="251"/>
      <c r="T14" s="252"/>
    </row>
    <row r="15" spans="1:20" ht="30" customHeight="1">
      <c r="A15" s="243" t="s">
        <v>521</v>
      </c>
      <c r="B15" s="244"/>
      <c r="C15" s="244"/>
      <c r="D15" s="245"/>
      <c r="E15" s="237" t="s">
        <v>252</v>
      </c>
      <c r="F15" s="237"/>
      <c r="G15" s="237"/>
      <c r="H15" s="238"/>
      <c r="I15" s="244" t="s">
        <v>255</v>
      </c>
      <c r="J15" s="244"/>
      <c r="K15" s="244"/>
      <c r="L15" s="245"/>
      <c r="M15" s="237" t="s">
        <v>259</v>
      </c>
      <c r="N15" s="237"/>
      <c r="O15" s="237"/>
      <c r="P15" s="238"/>
      <c r="Q15" s="239" t="s">
        <v>262</v>
      </c>
      <c r="R15" s="237"/>
      <c r="S15" s="237"/>
      <c r="T15" s="238"/>
    </row>
    <row r="16" spans="1:20" ht="30" customHeight="1">
      <c r="A16" s="239" t="s">
        <v>281</v>
      </c>
      <c r="B16" s="237"/>
      <c r="C16" s="237"/>
      <c r="D16" s="238"/>
      <c r="E16" s="237" t="s">
        <v>253</v>
      </c>
      <c r="F16" s="237"/>
      <c r="G16" s="237"/>
      <c r="H16" s="238"/>
      <c r="I16" s="237" t="s">
        <v>256</v>
      </c>
      <c r="J16" s="237"/>
      <c r="K16" s="237"/>
      <c r="L16" s="238"/>
      <c r="M16" s="237" t="s">
        <v>314</v>
      </c>
      <c r="N16" s="237"/>
      <c r="O16" s="237"/>
      <c r="P16" s="238"/>
      <c r="Q16" s="239" t="s">
        <v>263</v>
      </c>
      <c r="R16" s="237"/>
      <c r="S16" s="237"/>
      <c r="T16" s="238"/>
    </row>
    <row r="17" spans="1:20" ht="30" customHeight="1">
      <c r="A17" s="239" t="s">
        <v>518</v>
      </c>
      <c r="B17" s="237"/>
      <c r="C17" s="237"/>
      <c r="D17" s="238"/>
      <c r="E17" s="237" t="s">
        <v>254</v>
      </c>
      <c r="F17" s="237"/>
      <c r="G17" s="237"/>
      <c r="H17" s="238"/>
      <c r="I17" s="237" t="s">
        <v>257</v>
      </c>
      <c r="J17" s="237"/>
      <c r="K17" s="237"/>
      <c r="L17" s="238"/>
      <c r="M17" s="237" t="s">
        <v>260</v>
      </c>
      <c r="N17" s="237"/>
      <c r="O17" s="237"/>
      <c r="P17" s="238"/>
      <c r="Q17" s="243" t="s">
        <v>264</v>
      </c>
      <c r="R17" s="244"/>
      <c r="S17" s="244"/>
      <c r="T17" s="245"/>
    </row>
    <row r="18" spans="1:20" ht="30" customHeight="1">
      <c r="A18" s="239" t="s">
        <v>513</v>
      </c>
      <c r="B18" s="237"/>
      <c r="C18" s="237"/>
      <c r="D18" s="237"/>
      <c r="E18" s="239" t="s">
        <v>113</v>
      </c>
      <c r="F18" s="237"/>
      <c r="G18" s="237"/>
      <c r="H18" s="238"/>
      <c r="I18" s="239" t="s">
        <v>96</v>
      </c>
      <c r="J18" s="237"/>
      <c r="K18" s="237"/>
      <c r="L18" s="238"/>
      <c r="M18" s="239" t="s">
        <v>113</v>
      </c>
      <c r="N18" s="237"/>
      <c r="O18" s="237"/>
      <c r="P18" s="238"/>
      <c r="Q18" s="239" t="s">
        <v>96</v>
      </c>
      <c r="R18" s="237"/>
      <c r="S18" s="237"/>
      <c r="T18" s="238"/>
    </row>
    <row r="19" spans="1:20" ht="30" customHeight="1">
      <c r="A19" s="236" t="s">
        <v>313</v>
      </c>
      <c r="B19" s="234"/>
      <c r="C19" s="234"/>
      <c r="D19" s="235"/>
      <c r="E19" s="234" t="s">
        <v>490</v>
      </c>
      <c r="F19" s="234"/>
      <c r="G19" s="234"/>
      <c r="H19" s="235"/>
      <c r="I19" s="234" t="s">
        <v>258</v>
      </c>
      <c r="J19" s="234"/>
      <c r="K19" s="234"/>
      <c r="L19" s="235"/>
      <c r="M19" s="234" t="s">
        <v>261</v>
      </c>
      <c r="N19" s="234"/>
      <c r="O19" s="234"/>
      <c r="P19" s="235"/>
      <c r="Q19" s="236" t="s">
        <v>277</v>
      </c>
      <c r="R19" s="234"/>
      <c r="S19" s="234"/>
      <c r="T19" s="235"/>
    </row>
    <row r="20" spans="1:20" s="230" customFormat="1" ht="16.5" customHeight="1">
      <c r="A20" s="228" t="s">
        <v>48</v>
      </c>
      <c r="B20" s="228" t="str">
        <f>'第二週明細'!W12</f>
        <v>738.9K</v>
      </c>
      <c r="C20" s="228" t="s">
        <v>9</v>
      </c>
      <c r="D20" s="228" t="str">
        <f>'第二週明細'!W8</f>
        <v>26.5g</v>
      </c>
      <c r="E20" s="228" t="s">
        <v>209</v>
      </c>
      <c r="F20" s="228" t="str">
        <f>'第二週明細'!W20</f>
        <v>680.5K</v>
      </c>
      <c r="G20" s="228" t="s">
        <v>9</v>
      </c>
      <c r="H20" s="228" t="str">
        <f>'第二週明細'!W16</f>
        <v>22.5 g</v>
      </c>
      <c r="I20" s="228" t="s">
        <v>209</v>
      </c>
      <c r="J20" s="228" t="str">
        <f>'第二週明細'!W28</f>
        <v>720.1K</v>
      </c>
      <c r="K20" s="228" t="s">
        <v>9</v>
      </c>
      <c r="L20" s="228" t="str">
        <f>'第二週明細'!W24</f>
        <v>28.5 g</v>
      </c>
      <c r="M20" s="228" t="s">
        <v>209</v>
      </c>
      <c r="N20" s="228" t="str">
        <f>'第二週明細'!W36</f>
        <v>738.9K</v>
      </c>
      <c r="O20" s="228" t="s">
        <v>9</v>
      </c>
      <c r="P20" s="228" t="str">
        <f>'第二週明細'!W32</f>
        <v>26.5 g</v>
      </c>
      <c r="Q20" s="228" t="s">
        <v>209</v>
      </c>
      <c r="R20" s="228" t="str">
        <f>'第二週明細'!W44</f>
        <v>746.2K</v>
      </c>
      <c r="S20" s="228" t="s">
        <v>210</v>
      </c>
      <c r="T20" s="228" t="str">
        <f>'第二週明細'!W40</f>
        <v>27 g</v>
      </c>
    </row>
    <row r="21" spans="1:20" s="230" customFormat="1" ht="16.5" customHeight="1" thickBot="1">
      <c r="A21" s="231" t="s">
        <v>7</v>
      </c>
      <c r="B21" s="231" t="str">
        <f>'第二週明細'!W6</f>
        <v>92.5g</v>
      </c>
      <c r="C21" s="231" t="s">
        <v>11</v>
      </c>
      <c r="D21" s="231" t="str">
        <f>'第二週明細'!W10</f>
        <v>32.6g</v>
      </c>
      <c r="E21" s="231" t="s">
        <v>7</v>
      </c>
      <c r="F21" s="231" t="str">
        <f>'第二週明細'!W14</f>
        <v>92.5 g</v>
      </c>
      <c r="G21" s="231" t="s">
        <v>11</v>
      </c>
      <c r="H21" s="231" t="str">
        <f>'第二週明細'!W18</f>
        <v>27 g</v>
      </c>
      <c r="I21" s="231" t="s">
        <v>211</v>
      </c>
      <c r="J21" s="231" t="str">
        <f>'第二週明細'!W22</f>
        <v>85 g</v>
      </c>
      <c r="K21" s="231" t="s">
        <v>11</v>
      </c>
      <c r="L21" s="231" t="str">
        <f>'第二週明細'!W26</f>
        <v>30.9 g</v>
      </c>
      <c r="M21" s="231" t="s">
        <v>7</v>
      </c>
      <c r="N21" s="231" t="str">
        <f>'第二週明細'!W30</f>
        <v>92.5 g</v>
      </c>
      <c r="O21" s="231" t="s">
        <v>11</v>
      </c>
      <c r="P21" s="231" t="str">
        <f>'第二週明細'!W34</f>
        <v>32.6 g</v>
      </c>
      <c r="Q21" s="231" t="s">
        <v>211</v>
      </c>
      <c r="R21" s="231" t="str">
        <f>'第二週明細'!W38</f>
        <v>92.5 g</v>
      </c>
      <c r="S21" s="231" t="s">
        <v>212</v>
      </c>
      <c r="T21" s="231" t="str">
        <f>'第二週明細'!W42</f>
        <v>33.3 g</v>
      </c>
    </row>
    <row r="22" spans="1:20" ht="30" customHeight="1">
      <c r="A22" s="240">
        <v>43416</v>
      </c>
      <c r="B22" s="241"/>
      <c r="C22" s="241"/>
      <c r="D22" s="241"/>
      <c r="E22" s="240">
        <v>43417</v>
      </c>
      <c r="F22" s="241"/>
      <c r="G22" s="241"/>
      <c r="H22" s="241"/>
      <c r="I22" s="240">
        <v>43418</v>
      </c>
      <c r="J22" s="241"/>
      <c r="K22" s="241"/>
      <c r="L22" s="242"/>
      <c r="M22" s="240">
        <v>43419</v>
      </c>
      <c r="N22" s="241"/>
      <c r="O22" s="241"/>
      <c r="P22" s="241"/>
      <c r="Q22" s="240">
        <v>43420</v>
      </c>
      <c r="R22" s="241"/>
      <c r="S22" s="241"/>
      <c r="T22" s="242"/>
    </row>
    <row r="23" spans="1:20" ht="30" customHeight="1">
      <c r="A23" s="239" t="s">
        <v>246</v>
      </c>
      <c r="B23" s="237"/>
      <c r="C23" s="237"/>
      <c r="D23" s="238"/>
      <c r="E23" s="239" t="s">
        <v>251</v>
      </c>
      <c r="F23" s="237"/>
      <c r="G23" s="237"/>
      <c r="H23" s="238"/>
      <c r="I23" s="239" t="s">
        <v>52</v>
      </c>
      <c r="J23" s="237"/>
      <c r="K23" s="237"/>
      <c r="L23" s="238"/>
      <c r="M23" s="237" t="s">
        <v>243</v>
      </c>
      <c r="N23" s="237"/>
      <c r="O23" s="237"/>
      <c r="P23" s="238"/>
      <c r="Q23" s="239" t="s">
        <v>501</v>
      </c>
      <c r="R23" s="237"/>
      <c r="S23" s="237"/>
      <c r="T23" s="238"/>
    </row>
    <row r="24" spans="1:20" ht="30" customHeight="1">
      <c r="A24" s="239" t="s">
        <v>265</v>
      </c>
      <c r="B24" s="237"/>
      <c r="C24" s="237"/>
      <c r="D24" s="238"/>
      <c r="E24" s="237" t="s">
        <v>269</v>
      </c>
      <c r="F24" s="237"/>
      <c r="G24" s="237"/>
      <c r="H24" s="238"/>
      <c r="I24" s="244" t="s">
        <v>273</v>
      </c>
      <c r="J24" s="244"/>
      <c r="K24" s="244"/>
      <c r="L24" s="245"/>
      <c r="M24" s="237" t="s">
        <v>276</v>
      </c>
      <c r="N24" s="237"/>
      <c r="O24" s="237"/>
      <c r="P24" s="238"/>
      <c r="Q24" s="239" t="s">
        <v>280</v>
      </c>
      <c r="R24" s="237"/>
      <c r="S24" s="237"/>
      <c r="T24" s="238"/>
    </row>
    <row r="25" spans="1:20" ht="30" customHeight="1">
      <c r="A25" s="239" t="s">
        <v>266</v>
      </c>
      <c r="B25" s="237"/>
      <c r="C25" s="237"/>
      <c r="D25" s="238"/>
      <c r="E25" s="237" t="s">
        <v>270</v>
      </c>
      <c r="F25" s="237"/>
      <c r="G25" s="237"/>
      <c r="H25" s="238"/>
      <c r="I25" s="237" t="s">
        <v>274</v>
      </c>
      <c r="J25" s="237"/>
      <c r="K25" s="237"/>
      <c r="L25" s="238"/>
      <c r="M25" s="239" t="s">
        <v>146</v>
      </c>
      <c r="N25" s="237"/>
      <c r="O25" s="237"/>
      <c r="P25" s="238"/>
      <c r="Q25" s="239" t="s">
        <v>495</v>
      </c>
      <c r="R25" s="237"/>
      <c r="S25" s="237"/>
      <c r="T25" s="238"/>
    </row>
    <row r="26" spans="1:20" ht="30" customHeight="1">
      <c r="A26" s="239" t="s">
        <v>267</v>
      </c>
      <c r="B26" s="237"/>
      <c r="C26" s="237"/>
      <c r="D26" s="238"/>
      <c r="E26" s="237" t="s">
        <v>271</v>
      </c>
      <c r="F26" s="237"/>
      <c r="G26" s="237"/>
      <c r="H26" s="238"/>
      <c r="I26" s="237" t="s">
        <v>463</v>
      </c>
      <c r="J26" s="237"/>
      <c r="K26" s="237"/>
      <c r="L26" s="238"/>
      <c r="M26" s="237" t="s">
        <v>278</v>
      </c>
      <c r="N26" s="237"/>
      <c r="O26" s="237"/>
      <c r="P26" s="238"/>
      <c r="Q26" s="239" t="s">
        <v>281</v>
      </c>
      <c r="R26" s="237"/>
      <c r="S26" s="237"/>
      <c r="T26" s="238"/>
    </row>
    <row r="27" spans="1:20" ht="30" customHeight="1">
      <c r="A27" s="239" t="s">
        <v>96</v>
      </c>
      <c r="B27" s="237"/>
      <c r="C27" s="237"/>
      <c r="D27" s="237"/>
      <c r="E27" s="239" t="s">
        <v>113</v>
      </c>
      <c r="F27" s="237"/>
      <c r="G27" s="237"/>
      <c r="H27" s="238"/>
      <c r="I27" s="239" t="s">
        <v>96</v>
      </c>
      <c r="J27" s="237"/>
      <c r="K27" s="237"/>
      <c r="L27" s="238"/>
      <c r="M27" s="239" t="s">
        <v>113</v>
      </c>
      <c r="N27" s="237"/>
      <c r="O27" s="237"/>
      <c r="P27" s="238"/>
      <c r="Q27" s="239" t="s">
        <v>96</v>
      </c>
      <c r="R27" s="237"/>
      <c r="S27" s="237"/>
      <c r="T27" s="238"/>
    </row>
    <row r="28" spans="1:20" ht="30" customHeight="1">
      <c r="A28" s="236" t="s">
        <v>268</v>
      </c>
      <c r="B28" s="234"/>
      <c r="C28" s="234"/>
      <c r="D28" s="235"/>
      <c r="E28" s="234" t="s">
        <v>272</v>
      </c>
      <c r="F28" s="234"/>
      <c r="G28" s="234"/>
      <c r="H28" s="235"/>
      <c r="I28" s="234" t="s">
        <v>275</v>
      </c>
      <c r="J28" s="234"/>
      <c r="K28" s="234"/>
      <c r="L28" s="235"/>
      <c r="M28" s="234" t="s">
        <v>279</v>
      </c>
      <c r="N28" s="234"/>
      <c r="O28" s="234"/>
      <c r="P28" s="235"/>
      <c r="Q28" s="236" t="s">
        <v>282</v>
      </c>
      <c r="R28" s="234"/>
      <c r="S28" s="234"/>
      <c r="T28" s="235"/>
    </row>
    <row r="29" spans="1:20" s="230" customFormat="1" ht="18.75" customHeight="1">
      <c r="A29" s="233" t="s">
        <v>209</v>
      </c>
      <c r="B29" s="233" t="str">
        <f>'第三周明細'!W12</f>
        <v>687.8K</v>
      </c>
      <c r="C29" s="233" t="s">
        <v>9</v>
      </c>
      <c r="D29" s="233" t="str">
        <f>'第三周明細'!W8</f>
        <v>25g</v>
      </c>
      <c r="E29" s="233" t="s">
        <v>209</v>
      </c>
      <c r="F29" s="233" t="str">
        <f>'第三周明細'!W20</f>
        <v>709.7K</v>
      </c>
      <c r="G29" s="233" t="s">
        <v>9</v>
      </c>
      <c r="H29" s="233" t="str">
        <f>'第三周明細'!W16</f>
        <v>24.5 g</v>
      </c>
      <c r="I29" s="233" t="s">
        <v>209</v>
      </c>
      <c r="J29" s="233" t="str">
        <f>'第三周明細'!W28</f>
        <v>724.9K</v>
      </c>
      <c r="K29" s="233" t="s">
        <v>9</v>
      </c>
      <c r="L29" s="233" t="str">
        <f>'第三周明細'!W24</f>
        <v>26.5 g</v>
      </c>
      <c r="M29" s="233" t="s">
        <v>209</v>
      </c>
      <c r="N29" s="233" t="str">
        <f>'第三周明細'!W36</f>
        <v>731.6K</v>
      </c>
      <c r="O29" s="233" t="s">
        <v>9</v>
      </c>
      <c r="P29" s="233" t="str">
        <f>'第三周明細'!W32</f>
        <v>26 g</v>
      </c>
      <c r="Q29" s="233" t="s">
        <v>209</v>
      </c>
      <c r="R29" s="233" t="str">
        <f>'第三周明細'!W44</f>
        <v>712.1K</v>
      </c>
      <c r="S29" s="233" t="s">
        <v>210</v>
      </c>
      <c r="T29" s="233" t="str">
        <f>'第三周明細'!W40</f>
        <v>26.5 g</v>
      </c>
    </row>
    <row r="30" spans="1:20" s="230" customFormat="1" ht="18.75" customHeight="1" thickBot="1">
      <c r="A30" s="231" t="s">
        <v>7</v>
      </c>
      <c r="B30" s="231" t="str">
        <f>'第三周明細'!W6</f>
        <v>86g</v>
      </c>
      <c r="C30" s="231" t="s">
        <v>11</v>
      </c>
      <c r="D30" s="231" t="str">
        <f>'第三周明細'!W10</f>
        <v>29.7g</v>
      </c>
      <c r="E30" s="231" t="s">
        <v>7</v>
      </c>
      <c r="F30" s="231" t="str">
        <f>'第三周明細'!W14</f>
        <v>92.5 g</v>
      </c>
      <c r="G30" s="231" t="s">
        <v>212</v>
      </c>
      <c r="H30" s="231" t="str">
        <f>'第三周明細'!W18</f>
        <v>29.8 g</v>
      </c>
      <c r="I30" s="231" t="s">
        <v>211</v>
      </c>
      <c r="J30" s="231" t="str">
        <f>'第三周明細'!W22</f>
        <v>92.5 g</v>
      </c>
      <c r="K30" s="231" t="s">
        <v>11</v>
      </c>
      <c r="L30" s="231" t="str">
        <f>'第三周明細'!W26</f>
        <v>29.1 g</v>
      </c>
      <c r="M30" s="231" t="s">
        <v>7</v>
      </c>
      <c r="N30" s="231" t="str">
        <f>'第三周明細'!W30</f>
        <v>92.5 g</v>
      </c>
      <c r="O30" s="231" t="s">
        <v>11</v>
      </c>
      <c r="P30" s="231" t="str">
        <f>'第三周明細'!W34</f>
        <v>31.9 g</v>
      </c>
      <c r="Q30" s="231" t="s">
        <v>211</v>
      </c>
      <c r="R30" s="231" t="str">
        <f>'第三周明細'!W38</f>
        <v>86.5 g</v>
      </c>
      <c r="S30" s="231" t="s">
        <v>212</v>
      </c>
      <c r="T30" s="231" t="str">
        <f>'第三周明細'!W42</f>
        <v>31.9 g</v>
      </c>
    </row>
    <row r="31" spans="1:20" ht="30" customHeight="1">
      <c r="A31" s="240">
        <v>43423</v>
      </c>
      <c r="B31" s="241"/>
      <c r="C31" s="241"/>
      <c r="D31" s="241"/>
      <c r="E31" s="240">
        <v>43424</v>
      </c>
      <c r="F31" s="241"/>
      <c r="G31" s="241"/>
      <c r="H31" s="241"/>
      <c r="I31" s="240">
        <v>43425</v>
      </c>
      <c r="J31" s="241"/>
      <c r="K31" s="241"/>
      <c r="L31" s="242"/>
      <c r="M31" s="240">
        <v>43426</v>
      </c>
      <c r="N31" s="241"/>
      <c r="O31" s="241"/>
      <c r="P31" s="241"/>
      <c r="Q31" s="240">
        <v>43427</v>
      </c>
      <c r="R31" s="241"/>
      <c r="S31" s="241"/>
      <c r="T31" s="242"/>
    </row>
    <row r="32" spans="1:20" ht="30" customHeight="1">
      <c r="A32" s="239" t="s">
        <v>246</v>
      </c>
      <c r="B32" s="237"/>
      <c r="C32" s="237"/>
      <c r="D32" s="238"/>
      <c r="E32" s="239" t="s">
        <v>251</v>
      </c>
      <c r="F32" s="237"/>
      <c r="G32" s="237"/>
      <c r="H32" s="238"/>
      <c r="I32" s="239" t="s">
        <v>52</v>
      </c>
      <c r="J32" s="237"/>
      <c r="K32" s="237"/>
      <c r="L32" s="238"/>
      <c r="M32" s="237" t="s">
        <v>243</v>
      </c>
      <c r="N32" s="237"/>
      <c r="O32" s="237"/>
      <c r="P32" s="238"/>
      <c r="Q32" s="239" t="s">
        <v>502</v>
      </c>
      <c r="R32" s="237"/>
      <c r="S32" s="237"/>
      <c r="T32" s="238"/>
    </row>
    <row r="33" spans="1:20" ht="30" customHeight="1">
      <c r="A33" s="239" t="s">
        <v>454</v>
      </c>
      <c r="B33" s="237"/>
      <c r="C33" s="237"/>
      <c r="D33" s="238"/>
      <c r="E33" s="237" t="s">
        <v>285</v>
      </c>
      <c r="F33" s="237"/>
      <c r="G33" s="237"/>
      <c r="H33" s="238"/>
      <c r="I33" s="244" t="s">
        <v>289</v>
      </c>
      <c r="J33" s="244"/>
      <c r="K33" s="244"/>
      <c r="L33" s="245"/>
      <c r="M33" s="237" t="s">
        <v>292</v>
      </c>
      <c r="N33" s="237"/>
      <c r="O33" s="237"/>
      <c r="P33" s="238"/>
      <c r="Q33" s="239" t="s">
        <v>295</v>
      </c>
      <c r="R33" s="237"/>
      <c r="S33" s="237"/>
      <c r="T33" s="238"/>
    </row>
    <row r="34" spans="1:20" ht="30" customHeight="1">
      <c r="A34" s="239" t="s">
        <v>401</v>
      </c>
      <c r="B34" s="237"/>
      <c r="C34" s="237"/>
      <c r="D34" s="238"/>
      <c r="E34" s="237" t="s">
        <v>286</v>
      </c>
      <c r="F34" s="237"/>
      <c r="G34" s="237"/>
      <c r="H34" s="238"/>
      <c r="I34" s="237" t="s">
        <v>486</v>
      </c>
      <c r="J34" s="237"/>
      <c r="K34" s="237"/>
      <c r="L34" s="238"/>
      <c r="M34" s="237" t="s">
        <v>293</v>
      </c>
      <c r="N34" s="237"/>
      <c r="O34" s="237"/>
      <c r="P34" s="238"/>
      <c r="Q34" s="243" t="s">
        <v>296</v>
      </c>
      <c r="R34" s="244"/>
      <c r="S34" s="244"/>
      <c r="T34" s="245"/>
    </row>
    <row r="35" spans="1:20" ht="30" customHeight="1">
      <c r="A35" s="239" t="s">
        <v>283</v>
      </c>
      <c r="B35" s="237"/>
      <c r="C35" s="237"/>
      <c r="D35" s="238"/>
      <c r="E35" s="237" t="s">
        <v>287</v>
      </c>
      <c r="F35" s="237"/>
      <c r="G35" s="237"/>
      <c r="H35" s="238"/>
      <c r="I35" s="237" t="s">
        <v>290</v>
      </c>
      <c r="J35" s="237"/>
      <c r="K35" s="237"/>
      <c r="L35" s="238"/>
      <c r="M35" s="237" t="s">
        <v>305</v>
      </c>
      <c r="N35" s="237"/>
      <c r="O35" s="237"/>
      <c r="P35" s="238"/>
      <c r="Q35" s="239" t="s">
        <v>297</v>
      </c>
      <c r="R35" s="237"/>
      <c r="S35" s="237"/>
      <c r="T35" s="238"/>
    </row>
    <row r="36" spans="1:20" ht="30" customHeight="1">
      <c r="A36" s="239" t="s">
        <v>96</v>
      </c>
      <c r="B36" s="237"/>
      <c r="C36" s="237"/>
      <c r="D36" s="237"/>
      <c r="E36" s="239" t="s">
        <v>113</v>
      </c>
      <c r="F36" s="237"/>
      <c r="G36" s="237"/>
      <c r="H36" s="238"/>
      <c r="I36" s="239" t="s">
        <v>96</v>
      </c>
      <c r="J36" s="237"/>
      <c r="K36" s="237"/>
      <c r="L36" s="238"/>
      <c r="M36" s="239" t="s">
        <v>113</v>
      </c>
      <c r="N36" s="237"/>
      <c r="O36" s="237"/>
      <c r="P36" s="238"/>
      <c r="Q36" s="239" t="s">
        <v>96</v>
      </c>
      <c r="R36" s="237"/>
      <c r="S36" s="237"/>
      <c r="T36" s="238"/>
    </row>
    <row r="37" spans="1:20" ht="30" customHeight="1">
      <c r="A37" s="236" t="s">
        <v>284</v>
      </c>
      <c r="B37" s="234"/>
      <c r="C37" s="234"/>
      <c r="D37" s="235"/>
      <c r="E37" s="234" t="s">
        <v>288</v>
      </c>
      <c r="F37" s="234"/>
      <c r="G37" s="234"/>
      <c r="H37" s="235"/>
      <c r="I37" s="234" t="s">
        <v>291</v>
      </c>
      <c r="J37" s="234"/>
      <c r="K37" s="234"/>
      <c r="L37" s="235"/>
      <c r="M37" s="234" t="s">
        <v>294</v>
      </c>
      <c r="N37" s="234"/>
      <c r="O37" s="234"/>
      <c r="P37" s="235"/>
      <c r="Q37" s="236" t="s">
        <v>298</v>
      </c>
      <c r="R37" s="234"/>
      <c r="S37" s="234"/>
      <c r="T37" s="235"/>
    </row>
    <row r="38" spans="1:20" s="230" customFormat="1" ht="16.5" customHeight="1">
      <c r="A38" s="233" t="s">
        <v>209</v>
      </c>
      <c r="B38" s="233" t="s">
        <v>218</v>
      </c>
      <c r="C38" s="233" t="s">
        <v>9</v>
      </c>
      <c r="D38" s="233" t="s">
        <v>219</v>
      </c>
      <c r="E38" s="233" t="s">
        <v>209</v>
      </c>
      <c r="F38" s="233" t="str">
        <f>'第四周明細'!W20</f>
        <v>750.5K</v>
      </c>
      <c r="G38" s="233" t="s">
        <v>9</v>
      </c>
      <c r="H38" s="233" t="str">
        <f>'第四周明細'!W16</f>
        <v>26.9 g</v>
      </c>
      <c r="I38" s="233" t="s">
        <v>209</v>
      </c>
      <c r="J38" s="233" t="str">
        <f>'第四周明細'!W28</f>
        <v>697.2K</v>
      </c>
      <c r="K38" s="233" t="s">
        <v>9</v>
      </c>
      <c r="L38" s="233" t="str">
        <f>'第四周明細'!W24</f>
        <v>26 g</v>
      </c>
      <c r="M38" s="233" t="s">
        <v>209</v>
      </c>
      <c r="N38" s="233" t="str">
        <f>'第四周明細'!W36</f>
        <v>746.2K</v>
      </c>
      <c r="O38" s="233" t="s">
        <v>9</v>
      </c>
      <c r="P38" s="233" t="str">
        <f>'第四周明細'!W32</f>
        <v>27 g</v>
      </c>
      <c r="Q38" s="233" t="s">
        <v>209</v>
      </c>
      <c r="R38" s="233" t="str">
        <f>'第四周明細'!W44</f>
        <v>736.4K</v>
      </c>
      <c r="S38" s="233" t="s">
        <v>210</v>
      </c>
      <c r="T38" s="233" t="str">
        <f>'第四周明細'!W40</f>
        <v>26 g</v>
      </c>
    </row>
    <row r="39" spans="1:20" s="230" customFormat="1" ht="16.5" customHeight="1" thickBot="1">
      <c r="A39" s="231" t="s">
        <v>7</v>
      </c>
      <c r="B39" s="231" t="s">
        <v>221</v>
      </c>
      <c r="C39" s="231" t="s">
        <v>11</v>
      </c>
      <c r="D39" s="231" t="s">
        <v>220</v>
      </c>
      <c r="E39" s="231" t="s">
        <v>7</v>
      </c>
      <c r="F39" s="231" t="str">
        <f>'第四周明細'!W14</f>
        <v>93.7 g</v>
      </c>
      <c r="G39" s="231" t="s">
        <v>212</v>
      </c>
      <c r="H39" s="231" t="str">
        <f>'第四周明細'!W18</f>
        <v>33.4 g</v>
      </c>
      <c r="I39" s="231" t="s">
        <v>211</v>
      </c>
      <c r="J39" s="231" t="str">
        <f>'第四周明細'!W22</f>
        <v>88 g</v>
      </c>
      <c r="K39" s="231" t="s">
        <v>11</v>
      </c>
      <c r="L39" s="231" t="str">
        <f>'第四周明細'!W26</f>
        <v>27.8 g</v>
      </c>
      <c r="M39" s="231" t="s">
        <v>7</v>
      </c>
      <c r="N39" s="231" t="str">
        <f>'第四周明細'!W30</f>
        <v>92.5 g</v>
      </c>
      <c r="O39" s="231" t="s">
        <v>11</v>
      </c>
      <c r="P39" s="231" t="str">
        <f>'第四周明細'!W34</f>
        <v>33.3 g</v>
      </c>
      <c r="Q39" s="231" t="s">
        <v>211</v>
      </c>
      <c r="R39" s="231" t="str">
        <f>'第四周明細'!W38</f>
        <v>93.5 g</v>
      </c>
      <c r="S39" s="231" t="s">
        <v>212</v>
      </c>
      <c r="T39" s="231" t="str">
        <f>'第四周明細'!W42</f>
        <v>32.1 g</v>
      </c>
    </row>
    <row r="40" spans="1:20" ht="30" customHeight="1">
      <c r="A40" s="240">
        <v>43430</v>
      </c>
      <c r="B40" s="241"/>
      <c r="C40" s="241"/>
      <c r="D40" s="241"/>
      <c r="E40" s="240">
        <v>43431</v>
      </c>
      <c r="F40" s="241"/>
      <c r="G40" s="241"/>
      <c r="H40" s="241"/>
      <c r="I40" s="240">
        <v>43432</v>
      </c>
      <c r="J40" s="241"/>
      <c r="K40" s="241"/>
      <c r="L40" s="242"/>
      <c r="M40" s="240">
        <v>43433</v>
      </c>
      <c r="N40" s="241"/>
      <c r="O40" s="241"/>
      <c r="P40" s="241"/>
      <c r="Q40" s="240">
        <v>43434</v>
      </c>
      <c r="R40" s="241"/>
      <c r="S40" s="241"/>
      <c r="T40" s="242"/>
    </row>
    <row r="41" spans="1:20" ht="30" customHeight="1">
      <c r="A41" s="239" t="s">
        <v>246</v>
      </c>
      <c r="B41" s="237"/>
      <c r="C41" s="237"/>
      <c r="D41" s="238"/>
      <c r="E41" s="239" t="s">
        <v>251</v>
      </c>
      <c r="F41" s="237"/>
      <c r="G41" s="237"/>
      <c r="H41" s="238"/>
      <c r="I41" s="239" t="s">
        <v>52</v>
      </c>
      <c r="J41" s="237"/>
      <c r="K41" s="237"/>
      <c r="L41" s="238"/>
      <c r="M41" s="237" t="s">
        <v>243</v>
      </c>
      <c r="N41" s="237"/>
      <c r="O41" s="237"/>
      <c r="P41" s="238"/>
      <c r="Q41" s="239" t="s">
        <v>509</v>
      </c>
      <c r="R41" s="237"/>
      <c r="S41" s="237"/>
      <c r="T41" s="238"/>
    </row>
    <row r="42" spans="1:20" ht="30" customHeight="1">
      <c r="A42" s="239" t="s">
        <v>299</v>
      </c>
      <c r="B42" s="237"/>
      <c r="C42" s="237"/>
      <c r="D42" s="238"/>
      <c r="E42" s="237" t="s">
        <v>301</v>
      </c>
      <c r="F42" s="237"/>
      <c r="G42" s="237"/>
      <c r="H42" s="238"/>
      <c r="I42" s="244" t="s">
        <v>304</v>
      </c>
      <c r="J42" s="244"/>
      <c r="K42" s="244"/>
      <c r="L42" s="245"/>
      <c r="M42" s="237" t="s">
        <v>307</v>
      </c>
      <c r="N42" s="237"/>
      <c r="O42" s="237"/>
      <c r="P42" s="238"/>
      <c r="Q42" s="239" t="s">
        <v>311</v>
      </c>
      <c r="R42" s="237"/>
      <c r="S42" s="237"/>
      <c r="T42" s="238"/>
    </row>
    <row r="43" spans="1:20" ht="30" customHeight="1">
      <c r="A43" s="239" t="s">
        <v>491</v>
      </c>
      <c r="B43" s="237"/>
      <c r="C43" s="237"/>
      <c r="D43" s="238"/>
      <c r="E43" s="237" t="s">
        <v>455</v>
      </c>
      <c r="F43" s="237"/>
      <c r="G43" s="237"/>
      <c r="H43" s="238"/>
      <c r="I43" s="237" t="s">
        <v>464</v>
      </c>
      <c r="J43" s="237"/>
      <c r="K43" s="237"/>
      <c r="L43" s="238"/>
      <c r="M43" s="237" t="s">
        <v>308</v>
      </c>
      <c r="N43" s="237"/>
      <c r="O43" s="237"/>
      <c r="P43" s="238"/>
      <c r="Q43" s="239" t="s">
        <v>312</v>
      </c>
      <c r="R43" s="237"/>
      <c r="S43" s="237"/>
      <c r="T43" s="238"/>
    </row>
    <row r="44" spans="1:20" ht="30" customHeight="1">
      <c r="A44" s="239" t="s">
        <v>422</v>
      </c>
      <c r="B44" s="237"/>
      <c r="C44" s="237"/>
      <c r="D44" s="238"/>
      <c r="E44" s="237" t="s">
        <v>302</v>
      </c>
      <c r="F44" s="237"/>
      <c r="G44" s="237"/>
      <c r="H44" s="238"/>
      <c r="I44" s="237" t="s">
        <v>428</v>
      </c>
      <c r="J44" s="237"/>
      <c r="K44" s="237"/>
      <c r="L44" s="238"/>
      <c r="M44" s="237" t="s">
        <v>309</v>
      </c>
      <c r="N44" s="237"/>
      <c r="O44" s="237"/>
      <c r="P44" s="238"/>
      <c r="Q44" s="239" t="s">
        <v>484</v>
      </c>
      <c r="R44" s="237"/>
      <c r="S44" s="237"/>
      <c r="T44" s="238"/>
    </row>
    <row r="45" spans="1:20" ht="30" customHeight="1">
      <c r="A45" s="239" t="s">
        <v>96</v>
      </c>
      <c r="B45" s="237"/>
      <c r="C45" s="237"/>
      <c r="D45" s="237"/>
      <c r="E45" s="239" t="s">
        <v>113</v>
      </c>
      <c r="F45" s="237"/>
      <c r="G45" s="237"/>
      <c r="H45" s="238"/>
      <c r="I45" s="239" t="s">
        <v>96</v>
      </c>
      <c r="J45" s="237"/>
      <c r="K45" s="237"/>
      <c r="L45" s="238"/>
      <c r="M45" s="239" t="s">
        <v>113</v>
      </c>
      <c r="N45" s="237"/>
      <c r="O45" s="237"/>
      <c r="P45" s="238"/>
      <c r="Q45" s="239" t="s">
        <v>96</v>
      </c>
      <c r="R45" s="237"/>
      <c r="S45" s="237"/>
      <c r="T45" s="238"/>
    </row>
    <row r="46" spans="1:20" ht="30" customHeight="1">
      <c r="A46" s="236" t="s">
        <v>300</v>
      </c>
      <c r="B46" s="234"/>
      <c r="C46" s="234"/>
      <c r="D46" s="235"/>
      <c r="E46" s="234" t="s">
        <v>303</v>
      </c>
      <c r="F46" s="234"/>
      <c r="G46" s="234"/>
      <c r="H46" s="235"/>
      <c r="I46" s="234" t="s">
        <v>306</v>
      </c>
      <c r="J46" s="234"/>
      <c r="K46" s="234"/>
      <c r="L46" s="235"/>
      <c r="M46" s="234" t="s">
        <v>310</v>
      </c>
      <c r="N46" s="234"/>
      <c r="O46" s="234"/>
      <c r="P46" s="235"/>
      <c r="Q46" s="236" t="s">
        <v>313</v>
      </c>
      <c r="R46" s="234"/>
      <c r="S46" s="234"/>
      <c r="T46" s="235"/>
    </row>
    <row r="47" spans="1:20" s="230" customFormat="1" ht="16.5" customHeight="1" thickBot="1">
      <c r="A47" s="233" t="s">
        <v>209</v>
      </c>
      <c r="B47" s="233" t="s">
        <v>222</v>
      </c>
      <c r="C47" s="233" t="s">
        <v>9</v>
      </c>
      <c r="D47" s="233" t="s">
        <v>223</v>
      </c>
      <c r="E47" s="233" t="s">
        <v>209</v>
      </c>
      <c r="F47" s="233" t="str">
        <f>'第五周明細'!W20</f>
        <v>715.5K</v>
      </c>
      <c r="G47" s="233" t="s">
        <v>9</v>
      </c>
      <c r="H47" s="233" t="str">
        <f>'第五周明細'!W16</f>
        <v>23.5 g</v>
      </c>
      <c r="I47" s="233" t="s">
        <v>209</v>
      </c>
      <c r="J47" s="233" t="str">
        <f>'第五周明細'!W28</f>
        <v>766.2K</v>
      </c>
      <c r="K47" s="233" t="s">
        <v>9</v>
      </c>
      <c r="L47" s="233" t="str">
        <f>'第五周明細'!W24</f>
        <v>29 g</v>
      </c>
      <c r="M47" s="233" t="s">
        <v>48</v>
      </c>
      <c r="N47" s="233" t="s">
        <v>218</v>
      </c>
      <c r="O47" s="233" t="s">
        <v>9</v>
      </c>
      <c r="P47" s="233" t="s">
        <v>235</v>
      </c>
      <c r="Q47" s="233" t="s">
        <v>48</v>
      </c>
      <c r="R47" s="231" t="s">
        <v>237</v>
      </c>
      <c r="S47" s="233" t="s">
        <v>41</v>
      </c>
      <c r="T47" s="233" t="s">
        <v>239</v>
      </c>
    </row>
    <row r="48" spans="1:20" s="230" customFormat="1" ht="16.5" customHeight="1" thickBot="1">
      <c r="A48" s="231" t="s">
        <v>7</v>
      </c>
      <c r="B48" s="231" t="s">
        <v>225</v>
      </c>
      <c r="C48" s="231" t="s">
        <v>11</v>
      </c>
      <c r="D48" s="231" t="s">
        <v>224</v>
      </c>
      <c r="E48" s="231" t="s">
        <v>7</v>
      </c>
      <c r="F48" s="231" t="str">
        <f>'第五周明細'!W14</f>
        <v>97 g</v>
      </c>
      <c r="G48" s="231" t="s">
        <v>212</v>
      </c>
      <c r="H48" s="231" t="str">
        <f>'第五周明細'!W18</f>
        <v>29 g</v>
      </c>
      <c r="I48" s="231" t="s">
        <v>211</v>
      </c>
      <c r="J48" s="231" t="str">
        <f>'第五周明細'!W22</f>
        <v>93.5 g</v>
      </c>
      <c r="K48" s="231" t="s">
        <v>11</v>
      </c>
      <c r="L48" s="231" t="str">
        <f>'第五周明細'!W26</f>
        <v>32.8 g</v>
      </c>
      <c r="M48" s="231" t="s">
        <v>7</v>
      </c>
      <c r="N48" s="231" t="s">
        <v>221</v>
      </c>
      <c r="O48" s="231" t="s">
        <v>42</v>
      </c>
      <c r="P48" s="231" t="s">
        <v>236</v>
      </c>
      <c r="Q48" s="231" t="s">
        <v>40</v>
      </c>
      <c r="R48" s="231" t="s">
        <v>238</v>
      </c>
      <c r="S48" s="231" t="s">
        <v>42</v>
      </c>
      <c r="T48" s="231" t="s">
        <v>235</v>
      </c>
    </row>
  </sheetData>
  <sheetProtection/>
  <mergeCells count="161">
    <mergeCell ref="A40:D40"/>
    <mergeCell ref="E40:H40"/>
    <mergeCell ref="A1:T2"/>
    <mergeCell ref="Q14:T14"/>
    <mergeCell ref="A46:D46"/>
    <mergeCell ref="E46:H46"/>
    <mergeCell ref="I46:L46"/>
    <mergeCell ref="A44:D44"/>
    <mergeCell ref="E44:H44"/>
    <mergeCell ref="I44:L44"/>
    <mergeCell ref="I45:L45"/>
    <mergeCell ref="A42:D42"/>
    <mergeCell ref="E42:H42"/>
    <mergeCell ref="I42:L42"/>
    <mergeCell ref="A43:D43"/>
    <mergeCell ref="E43:H43"/>
    <mergeCell ref="I43:L43"/>
    <mergeCell ref="A45:D45"/>
    <mergeCell ref="E45:H45"/>
    <mergeCell ref="I40:L40"/>
    <mergeCell ref="A41:D41"/>
    <mergeCell ref="E41:H41"/>
    <mergeCell ref="I41:L41"/>
    <mergeCell ref="Q27:T27"/>
    <mergeCell ref="A28:D28"/>
    <mergeCell ref="E28:H28"/>
    <mergeCell ref="I28:L28"/>
    <mergeCell ref="A31:D31"/>
    <mergeCell ref="E31:H31"/>
    <mergeCell ref="M28:P28"/>
    <mergeCell ref="Q28:T28"/>
    <mergeCell ref="A27:D27"/>
    <mergeCell ref="E27:H27"/>
    <mergeCell ref="I27:L27"/>
    <mergeCell ref="M27:P27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19:T19"/>
    <mergeCell ref="A22:D22"/>
    <mergeCell ref="E22:H22"/>
    <mergeCell ref="I22:L22"/>
    <mergeCell ref="M22:P22"/>
    <mergeCell ref="Q22:T22"/>
    <mergeCell ref="A19:D19"/>
    <mergeCell ref="E19:H19"/>
    <mergeCell ref="I19:L19"/>
    <mergeCell ref="M19:P19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M15:P15"/>
    <mergeCell ref="M8:P8"/>
    <mergeCell ref="Q13:T13"/>
    <mergeCell ref="A14:D14"/>
    <mergeCell ref="E14:H14"/>
    <mergeCell ref="I14:L14"/>
    <mergeCell ref="M14:P14"/>
    <mergeCell ref="A13:D13"/>
    <mergeCell ref="E13:H13"/>
    <mergeCell ref="I13:L13"/>
    <mergeCell ref="M13:P13"/>
    <mergeCell ref="M5:P5"/>
    <mergeCell ref="Q5:T5"/>
    <mergeCell ref="A4:L12"/>
    <mergeCell ref="A3:D3"/>
    <mergeCell ref="M4:P4"/>
    <mergeCell ref="M7:P7"/>
    <mergeCell ref="Q7:T7"/>
    <mergeCell ref="Q8:T8"/>
    <mergeCell ref="M9:P9"/>
    <mergeCell ref="Q9:T9"/>
    <mergeCell ref="I31:L31"/>
    <mergeCell ref="M31:P31"/>
    <mergeCell ref="Q31:T31"/>
    <mergeCell ref="E3:H3"/>
    <mergeCell ref="I3:L3"/>
    <mergeCell ref="M3:P3"/>
    <mergeCell ref="M6:P6"/>
    <mergeCell ref="Q4:T4"/>
    <mergeCell ref="Q3:T3"/>
    <mergeCell ref="Q6:T6"/>
    <mergeCell ref="A33:D33"/>
    <mergeCell ref="E33:H33"/>
    <mergeCell ref="I33:L33"/>
    <mergeCell ref="M33:P33"/>
    <mergeCell ref="Q33:T33"/>
    <mergeCell ref="E32:H32"/>
    <mergeCell ref="M10:P10"/>
    <mergeCell ref="Q34:T34"/>
    <mergeCell ref="A35:D35"/>
    <mergeCell ref="E35:H35"/>
    <mergeCell ref="I35:L35"/>
    <mergeCell ref="M35:P35"/>
    <mergeCell ref="Q35:T35"/>
    <mergeCell ref="I32:L32"/>
    <mergeCell ref="M32:P32"/>
    <mergeCell ref="Q32:T32"/>
    <mergeCell ref="A37:D37"/>
    <mergeCell ref="E37:H37"/>
    <mergeCell ref="I37:L37"/>
    <mergeCell ref="M37:P37"/>
    <mergeCell ref="Q37:T37"/>
    <mergeCell ref="M34:P34"/>
    <mergeCell ref="Q10:T10"/>
    <mergeCell ref="A36:D36"/>
    <mergeCell ref="E36:H36"/>
    <mergeCell ref="I36:L36"/>
    <mergeCell ref="A34:D34"/>
    <mergeCell ref="E34:H34"/>
    <mergeCell ref="I34:L34"/>
    <mergeCell ref="A32:D32"/>
    <mergeCell ref="M36:P36"/>
    <mergeCell ref="Q36:T36"/>
    <mergeCell ref="M40:P40"/>
    <mergeCell ref="Q40:T40"/>
    <mergeCell ref="M41:P41"/>
    <mergeCell ref="Q41:T41"/>
    <mergeCell ref="M42:P42"/>
    <mergeCell ref="Q42:T42"/>
    <mergeCell ref="M46:P46"/>
    <mergeCell ref="Q46:T46"/>
    <mergeCell ref="M43:P43"/>
    <mergeCell ref="Q43:T43"/>
    <mergeCell ref="M44:P44"/>
    <mergeCell ref="Q44:T44"/>
    <mergeCell ref="M45:P45"/>
    <mergeCell ref="Q45:T45"/>
  </mergeCells>
  <printOptions horizontalCentered="1" vertic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31">
      <selection activeCell="I62" sqref="I62"/>
    </sheetView>
  </sheetViews>
  <sheetFormatPr defaultColWidth="9.00390625" defaultRowHeight="16.5"/>
  <cols>
    <col min="1" max="1" width="1.875" style="82" customWidth="1"/>
    <col min="2" max="2" width="4.875" style="121" customWidth="1"/>
    <col min="3" max="3" width="0" style="82" hidden="1" customWidth="1"/>
    <col min="4" max="4" width="18.625" style="82" customWidth="1"/>
    <col min="5" max="5" width="5.625" style="122" customWidth="1"/>
    <col min="6" max="6" width="9.625" style="82" customWidth="1"/>
    <col min="7" max="7" width="18.625" style="82" customWidth="1"/>
    <col min="8" max="8" width="5.625" style="122" customWidth="1"/>
    <col min="9" max="9" width="9.625" style="82" customWidth="1"/>
    <col min="10" max="10" width="18.625" style="82" customWidth="1"/>
    <col min="11" max="11" width="5.625" style="122" customWidth="1"/>
    <col min="12" max="12" width="9.625" style="82" customWidth="1"/>
    <col min="13" max="13" width="18.625" style="82" customWidth="1"/>
    <col min="14" max="14" width="5.625" style="122" customWidth="1"/>
    <col min="15" max="15" width="9.625" style="82" customWidth="1"/>
    <col min="16" max="16" width="18.625" style="82" customWidth="1"/>
    <col min="17" max="17" width="5.625" style="122" customWidth="1"/>
    <col min="18" max="18" width="9.625" style="82" customWidth="1"/>
    <col min="19" max="19" width="18.625" style="82" customWidth="1"/>
    <col min="20" max="20" width="5.625" style="122" customWidth="1"/>
    <col min="21" max="21" width="9.625" style="82" customWidth="1"/>
    <col min="22" max="22" width="5.25390625" style="130" customWidth="1"/>
    <col min="23" max="23" width="11.75390625" style="127" customWidth="1"/>
    <col min="24" max="24" width="11.25390625" style="128" customWidth="1"/>
    <col min="25" max="25" width="6.625" style="131" customWidth="1"/>
    <col min="26" max="26" width="6.625" style="82" customWidth="1"/>
    <col min="27" max="27" width="6.00390625" style="61" hidden="1" customWidth="1"/>
    <col min="28" max="28" width="5.50390625" style="62" hidden="1" customWidth="1"/>
    <col min="29" max="29" width="7.75390625" style="61" hidden="1" customWidth="1"/>
    <col min="30" max="30" width="8.00390625" style="61" hidden="1" customWidth="1"/>
    <col min="31" max="31" width="7.875" style="61" hidden="1" customWidth="1"/>
    <col min="32" max="32" width="7.50390625" style="61" hidden="1" customWidth="1"/>
    <col min="33" max="16384" width="9.00390625" style="82" customWidth="1"/>
  </cols>
  <sheetData>
    <row r="1" spans="2:28" s="48" customFormat="1" ht="38.25">
      <c r="B1" s="275" t="s">
        <v>456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47"/>
      <c r="AB1" s="49"/>
    </row>
    <row r="2" spans="2:28" s="48" customFormat="1" ht="9.75" customHeight="1">
      <c r="B2" s="276"/>
      <c r="C2" s="277"/>
      <c r="D2" s="277"/>
      <c r="E2" s="277"/>
      <c r="F2" s="277"/>
      <c r="G2" s="277"/>
      <c r="H2" s="50"/>
      <c r="I2" s="47"/>
      <c r="J2" s="47"/>
      <c r="K2" s="50"/>
      <c r="L2" s="47"/>
      <c r="M2" s="47"/>
      <c r="N2" s="50"/>
      <c r="O2" s="47"/>
      <c r="P2" s="47"/>
      <c r="Q2" s="50"/>
      <c r="R2" s="47"/>
      <c r="S2" s="47"/>
      <c r="T2" s="50"/>
      <c r="U2" s="47"/>
      <c r="V2" s="51"/>
      <c r="W2" s="52"/>
      <c r="X2" s="53"/>
      <c r="Y2" s="52"/>
      <c r="Z2" s="47"/>
      <c r="AB2" s="49"/>
    </row>
    <row r="3" spans="2:28" s="61" customFormat="1" ht="31.5" customHeight="1" thickBot="1">
      <c r="B3" s="133" t="s">
        <v>39</v>
      </c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8"/>
      <c r="T3" s="55"/>
      <c r="U3" s="55"/>
      <c r="V3" s="56"/>
      <c r="W3" s="57"/>
      <c r="X3" s="58"/>
      <c r="Y3" s="59"/>
      <c r="Z3" s="60"/>
      <c r="AB3" s="62"/>
    </row>
    <row r="4" spans="2:32" s="72" customFormat="1" ht="99">
      <c r="B4" s="152" t="s">
        <v>0</v>
      </c>
      <c r="C4" s="63" t="s">
        <v>1</v>
      </c>
      <c r="D4" s="64" t="s">
        <v>2</v>
      </c>
      <c r="E4" s="65" t="s">
        <v>37</v>
      </c>
      <c r="F4" s="64"/>
      <c r="G4" s="64" t="s">
        <v>3</v>
      </c>
      <c r="H4" s="65" t="s">
        <v>37</v>
      </c>
      <c r="I4" s="64"/>
      <c r="J4" s="64" t="s">
        <v>4</v>
      </c>
      <c r="K4" s="65" t="s">
        <v>37</v>
      </c>
      <c r="L4" s="66"/>
      <c r="M4" s="64" t="s">
        <v>4</v>
      </c>
      <c r="N4" s="65" t="s">
        <v>37</v>
      </c>
      <c r="O4" s="64"/>
      <c r="P4" s="64" t="s">
        <v>4</v>
      </c>
      <c r="Q4" s="65" t="s">
        <v>37</v>
      </c>
      <c r="R4" s="64"/>
      <c r="S4" s="67" t="s">
        <v>5</v>
      </c>
      <c r="T4" s="65" t="s">
        <v>37</v>
      </c>
      <c r="U4" s="64"/>
      <c r="V4" s="134" t="s">
        <v>43</v>
      </c>
      <c r="W4" s="68" t="s">
        <v>6</v>
      </c>
      <c r="X4" s="69" t="s">
        <v>13</v>
      </c>
      <c r="Y4" s="70" t="s">
        <v>14</v>
      </c>
      <c r="Z4" s="71"/>
      <c r="AA4" s="61"/>
      <c r="AB4" s="62"/>
      <c r="AC4" s="61" t="s">
        <v>17</v>
      </c>
      <c r="AD4" s="61" t="s">
        <v>18</v>
      </c>
      <c r="AE4" s="61" t="s">
        <v>19</v>
      </c>
      <c r="AF4" s="61" t="s">
        <v>20</v>
      </c>
    </row>
    <row r="5" spans="2:32" s="77" customFormat="1" ht="64.5" customHeight="1">
      <c r="B5" s="153"/>
      <c r="C5" s="272"/>
      <c r="D5" s="73">
        <f>'00月菜單1'!A5</f>
        <v>0</v>
      </c>
      <c r="E5" s="73" t="s">
        <v>229</v>
      </c>
      <c r="F5" s="18" t="s">
        <v>15</v>
      </c>
      <c r="G5" s="73">
        <f>'00月菜單1'!A6</f>
        <v>0</v>
      </c>
      <c r="H5" s="73" t="s">
        <v>228</v>
      </c>
      <c r="I5" s="18" t="s">
        <v>15</v>
      </c>
      <c r="J5" s="73">
        <f>'00月菜單1'!A7</f>
        <v>0</v>
      </c>
      <c r="K5" s="73" t="s">
        <v>229</v>
      </c>
      <c r="L5" s="18" t="s">
        <v>15</v>
      </c>
      <c r="M5" s="73">
        <f>'00月菜單1'!A8</f>
        <v>0</v>
      </c>
      <c r="N5" s="73" t="s">
        <v>228</v>
      </c>
      <c r="O5" s="18" t="s">
        <v>15</v>
      </c>
      <c r="P5" s="73">
        <f>'00月菜單1'!A9</f>
        <v>0</v>
      </c>
      <c r="Q5" s="73" t="s">
        <v>231</v>
      </c>
      <c r="R5" s="18" t="s">
        <v>15</v>
      </c>
      <c r="S5" s="73">
        <f>'00月菜單1'!A10</f>
        <v>0</v>
      </c>
      <c r="T5" s="73" t="s">
        <v>228</v>
      </c>
      <c r="U5" s="18" t="s">
        <v>15</v>
      </c>
      <c r="V5" s="266"/>
      <c r="W5" s="74"/>
      <c r="X5" s="75"/>
      <c r="Y5" s="76"/>
      <c r="Z5" s="61"/>
      <c r="AA5" s="81" t="s">
        <v>22</v>
      </c>
      <c r="AB5" s="62"/>
      <c r="AC5" s="62">
        <f>AB5*2</f>
        <v>0</v>
      </c>
      <c r="AD5" s="62"/>
      <c r="AE5" s="62">
        <f>AB5*15</f>
        <v>0</v>
      </c>
      <c r="AF5" s="62">
        <f>AC5*4+AE5*4</f>
        <v>0</v>
      </c>
    </row>
    <row r="6" spans="2:32" ht="27.75" customHeight="1">
      <c r="B6" s="154" t="s">
        <v>45</v>
      </c>
      <c r="C6" s="272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1"/>
      <c r="R6" s="24"/>
      <c r="S6" s="24"/>
      <c r="T6" s="21"/>
      <c r="U6" s="24"/>
      <c r="V6" s="267"/>
      <c r="W6" s="78"/>
      <c r="X6" s="79"/>
      <c r="Y6" s="80"/>
      <c r="Z6" s="60"/>
      <c r="AA6" s="85" t="s">
        <v>24</v>
      </c>
      <c r="AC6" s="86">
        <f>AB6*7</f>
        <v>0</v>
      </c>
      <c r="AD6" s="62">
        <f>AB6*5</f>
        <v>0</v>
      </c>
      <c r="AE6" s="62" t="s">
        <v>25</v>
      </c>
      <c r="AF6" s="87">
        <f>AC6*4+AD6*9</f>
        <v>0</v>
      </c>
    </row>
    <row r="7" spans="2:32" ht="27.75" customHeight="1">
      <c r="B7" s="154"/>
      <c r="C7" s="27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1"/>
      <c r="R7" s="24"/>
      <c r="S7" s="24"/>
      <c r="T7" s="21"/>
      <c r="U7" s="24"/>
      <c r="V7" s="267"/>
      <c r="W7" s="83"/>
      <c r="X7" s="84"/>
      <c r="Y7" s="80"/>
      <c r="Z7" s="61"/>
      <c r="AA7" s="61" t="s">
        <v>27</v>
      </c>
      <c r="AC7" s="62">
        <f>AB7*1</f>
        <v>0</v>
      </c>
      <c r="AD7" s="62" t="s">
        <v>25</v>
      </c>
      <c r="AE7" s="62">
        <f>AB7*5</f>
        <v>0</v>
      </c>
      <c r="AF7" s="62">
        <f>AC7*4+AE7*4</f>
        <v>0</v>
      </c>
    </row>
    <row r="8" spans="2:32" ht="27.75" customHeight="1">
      <c r="B8" s="154"/>
      <c r="C8" s="272"/>
      <c r="D8" s="24"/>
      <c r="E8" s="24"/>
      <c r="F8" s="24"/>
      <c r="G8" s="24"/>
      <c r="H8" s="88"/>
      <c r="I8" s="24"/>
      <c r="J8" s="24"/>
      <c r="K8" s="88"/>
      <c r="L8" s="24"/>
      <c r="M8" s="24"/>
      <c r="N8" s="88"/>
      <c r="O8" s="24"/>
      <c r="P8" s="24"/>
      <c r="Q8" s="26"/>
      <c r="R8" s="24"/>
      <c r="S8" s="24"/>
      <c r="T8" s="26"/>
      <c r="U8" s="24"/>
      <c r="V8" s="267"/>
      <c r="W8" s="78"/>
      <c r="X8" s="84"/>
      <c r="Y8" s="80"/>
      <c r="Z8" s="60"/>
      <c r="AA8" s="61" t="s">
        <v>30</v>
      </c>
      <c r="AC8" s="62"/>
      <c r="AD8" s="62">
        <f>AB8*5</f>
        <v>0</v>
      </c>
      <c r="AE8" s="62" t="s">
        <v>25</v>
      </c>
      <c r="AF8" s="62">
        <f>AD8*9</f>
        <v>0</v>
      </c>
    </row>
    <row r="9" spans="2:31" ht="27.75" customHeight="1">
      <c r="B9" s="273" t="s">
        <v>50</v>
      </c>
      <c r="C9" s="272"/>
      <c r="D9" s="24"/>
      <c r="E9" s="24"/>
      <c r="F9" s="24"/>
      <c r="G9" s="24"/>
      <c r="H9" s="88"/>
      <c r="I9" s="24"/>
      <c r="J9" s="24"/>
      <c r="K9" s="88"/>
      <c r="L9" s="24"/>
      <c r="M9" s="24"/>
      <c r="N9" s="88"/>
      <c r="O9" s="24"/>
      <c r="P9" s="24"/>
      <c r="Q9" s="26"/>
      <c r="R9" s="24"/>
      <c r="S9" s="24"/>
      <c r="T9" s="26"/>
      <c r="U9" s="24"/>
      <c r="V9" s="267"/>
      <c r="W9" s="83"/>
      <c r="X9" s="84"/>
      <c r="Y9" s="80"/>
      <c r="Z9" s="61"/>
      <c r="AA9" s="61" t="s">
        <v>31</v>
      </c>
      <c r="AE9" s="61">
        <f>AB9*15</f>
        <v>0</v>
      </c>
    </row>
    <row r="10" spans="2:31" ht="27.75" customHeight="1">
      <c r="B10" s="273"/>
      <c r="C10" s="272"/>
      <c r="D10" s="24"/>
      <c r="E10" s="24"/>
      <c r="F10" s="24"/>
      <c r="G10" s="24"/>
      <c r="H10" s="88"/>
      <c r="I10" s="24"/>
      <c r="J10" s="24"/>
      <c r="K10" s="24"/>
      <c r="L10" s="24"/>
      <c r="M10" s="24"/>
      <c r="N10" s="88"/>
      <c r="O10" s="24"/>
      <c r="P10" s="24"/>
      <c r="Q10" s="26"/>
      <c r="R10" s="24"/>
      <c r="S10" s="24"/>
      <c r="T10" s="26"/>
      <c r="U10" s="24"/>
      <c r="V10" s="267"/>
      <c r="W10" s="78"/>
      <c r="X10" s="132"/>
      <c r="Y10" s="90"/>
      <c r="Z10" s="60"/>
      <c r="AA10" s="136" t="s">
        <v>38</v>
      </c>
      <c r="AC10" s="135">
        <f>AB10*8</f>
        <v>0</v>
      </c>
      <c r="AD10" s="61">
        <f>AB10*4</f>
        <v>0</v>
      </c>
      <c r="AE10" s="61">
        <f>AB10*12</f>
        <v>0</v>
      </c>
    </row>
    <row r="11" spans="2:32" ht="27.75" customHeight="1">
      <c r="B11" s="155" t="s">
        <v>32</v>
      </c>
      <c r="C11" s="91"/>
      <c r="D11" s="24"/>
      <c r="E11" s="88"/>
      <c r="F11" s="24"/>
      <c r="G11" s="24"/>
      <c r="H11" s="88"/>
      <c r="I11" s="24"/>
      <c r="J11" s="24"/>
      <c r="K11" s="88"/>
      <c r="L11" s="24"/>
      <c r="M11" s="24"/>
      <c r="N11" s="88"/>
      <c r="O11" s="24"/>
      <c r="P11" s="24"/>
      <c r="Q11" s="26"/>
      <c r="R11" s="24"/>
      <c r="S11" s="24"/>
      <c r="T11" s="26"/>
      <c r="U11" s="24"/>
      <c r="V11" s="267"/>
      <c r="W11" s="83"/>
      <c r="X11" s="92"/>
      <c r="Y11" s="80"/>
      <c r="Z11" s="61"/>
      <c r="AC11" s="61">
        <f>SUM(AC5:AC10)</f>
        <v>0</v>
      </c>
      <c r="AD11" s="61">
        <f>SUM(AD5:AD10)</f>
        <v>0</v>
      </c>
      <c r="AE11" s="61">
        <f>SUM(AE5:AE10)</f>
        <v>0</v>
      </c>
      <c r="AF11" s="61">
        <f>AC11*4+AD11*9+AE11*4</f>
        <v>0</v>
      </c>
    </row>
    <row r="12" spans="2:31" ht="27.75" customHeight="1">
      <c r="B12" s="156"/>
      <c r="C12" s="93"/>
      <c r="D12" s="24"/>
      <c r="E12" s="88"/>
      <c r="F12" s="24"/>
      <c r="G12" s="24"/>
      <c r="H12" s="88"/>
      <c r="I12" s="24"/>
      <c r="J12" s="24"/>
      <c r="K12" s="88"/>
      <c r="L12" s="24"/>
      <c r="M12" s="24"/>
      <c r="N12" s="88"/>
      <c r="O12" s="24"/>
      <c r="P12" s="24"/>
      <c r="Q12" s="26"/>
      <c r="R12" s="24"/>
      <c r="S12" s="24"/>
      <c r="T12" s="26"/>
      <c r="U12" s="24"/>
      <c r="V12" s="268"/>
      <c r="W12" s="95"/>
      <c r="X12" s="96"/>
      <c r="Y12" s="97"/>
      <c r="Z12" s="60"/>
      <c r="AA12" s="82"/>
      <c r="AB12" s="82"/>
      <c r="AC12" s="94" t="e">
        <f>AC11*4/AF11</f>
        <v>#DIV/0!</v>
      </c>
      <c r="AD12" s="94" t="e">
        <f>AD11*9/AF11</f>
        <v>#DIV/0!</v>
      </c>
      <c r="AE12" s="94" t="e">
        <f>AE11*4/AF11</f>
        <v>#DIV/0!</v>
      </c>
    </row>
    <row r="13" spans="2:32" s="77" customFormat="1" ht="27.75" customHeight="1">
      <c r="B13" s="153"/>
      <c r="C13" s="272"/>
      <c r="D13" s="73">
        <f>'00月菜單1'!E5</f>
        <v>0</v>
      </c>
      <c r="E13" s="73" t="s">
        <v>229</v>
      </c>
      <c r="F13" s="73"/>
      <c r="G13" s="73">
        <f>'00月菜單1'!E6</f>
        <v>0</v>
      </c>
      <c r="H13" s="73" t="s">
        <v>230</v>
      </c>
      <c r="I13" s="73"/>
      <c r="J13" s="73">
        <f>'00月菜單1'!E7</f>
        <v>0</v>
      </c>
      <c r="K13" s="73" t="s">
        <v>228</v>
      </c>
      <c r="L13" s="73"/>
      <c r="M13" s="73">
        <f>'00月菜單1'!E8</f>
        <v>0</v>
      </c>
      <c r="N13" s="73" t="s">
        <v>228</v>
      </c>
      <c r="O13" s="73"/>
      <c r="P13" s="73">
        <f>'00月菜單1'!E9</f>
        <v>0</v>
      </c>
      <c r="Q13" s="73" t="s">
        <v>231</v>
      </c>
      <c r="R13" s="73"/>
      <c r="S13" s="73">
        <f>'00月菜單1'!E10</f>
        <v>0</v>
      </c>
      <c r="T13" s="73" t="s">
        <v>232</v>
      </c>
      <c r="U13" s="73"/>
      <c r="V13" s="266"/>
      <c r="W13" s="74"/>
      <c r="X13" s="75"/>
      <c r="Y13" s="76"/>
      <c r="Z13" s="61"/>
      <c r="AA13" s="81" t="s">
        <v>22</v>
      </c>
      <c r="AB13" s="62"/>
      <c r="AC13" s="62">
        <f>AB13*2</f>
        <v>0</v>
      </c>
      <c r="AD13" s="62"/>
      <c r="AE13" s="62">
        <f>AB13*15</f>
        <v>0</v>
      </c>
      <c r="AF13" s="62">
        <f>AC13*4+AE13*4</f>
        <v>0</v>
      </c>
    </row>
    <row r="14" spans="2:32" ht="27.75" customHeight="1">
      <c r="B14" s="154" t="s">
        <v>8</v>
      </c>
      <c r="C14" s="27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1"/>
      <c r="R14" s="23"/>
      <c r="S14" s="24"/>
      <c r="T14" s="23"/>
      <c r="U14" s="23"/>
      <c r="V14" s="267"/>
      <c r="W14" s="78"/>
      <c r="X14" s="79"/>
      <c r="Y14" s="80"/>
      <c r="Z14" s="60"/>
      <c r="AA14" s="85" t="s">
        <v>24</v>
      </c>
      <c r="AC14" s="86">
        <f>AB14*7</f>
        <v>0</v>
      </c>
      <c r="AD14" s="62">
        <f>AB14*5</f>
        <v>0</v>
      </c>
      <c r="AE14" s="62" t="s">
        <v>25</v>
      </c>
      <c r="AF14" s="87">
        <f>AC14*4+AD14*9</f>
        <v>0</v>
      </c>
    </row>
    <row r="15" spans="2:32" ht="27.75" customHeight="1">
      <c r="B15" s="154">
        <v>2</v>
      </c>
      <c r="C15" s="272"/>
      <c r="D15" s="24"/>
      <c r="E15" s="24"/>
      <c r="F15" s="24"/>
      <c r="G15" s="24"/>
      <c r="H15" s="24"/>
      <c r="I15" s="24"/>
      <c r="J15" s="24"/>
      <c r="K15" s="88"/>
      <c r="L15" s="24"/>
      <c r="M15" s="24"/>
      <c r="N15" s="24"/>
      <c r="O15" s="24"/>
      <c r="P15" s="24"/>
      <c r="Q15" s="21"/>
      <c r="R15" s="23"/>
      <c r="S15" s="24"/>
      <c r="T15" s="22"/>
      <c r="U15" s="23"/>
      <c r="V15" s="267"/>
      <c r="W15" s="83"/>
      <c r="X15" s="84"/>
      <c r="Y15" s="80"/>
      <c r="Z15" s="61"/>
      <c r="AA15" s="61" t="s">
        <v>27</v>
      </c>
      <c r="AC15" s="62">
        <f>AB15*1</f>
        <v>0</v>
      </c>
      <c r="AD15" s="62" t="s">
        <v>25</v>
      </c>
      <c r="AE15" s="62">
        <f>AB15*5</f>
        <v>0</v>
      </c>
      <c r="AF15" s="62">
        <f>AC15*4+AE15*4</f>
        <v>0</v>
      </c>
    </row>
    <row r="16" spans="2:32" ht="27.75" customHeight="1">
      <c r="B16" s="154" t="s">
        <v>10</v>
      </c>
      <c r="C16" s="272"/>
      <c r="D16" s="88"/>
      <c r="E16" s="88"/>
      <c r="F16" s="23"/>
      <c r="G16" s="23"/>
      <c r="H16" s="88"/>
      <c r="I16" s="23"/>
      <c r="J16" s="23"/>
      <c r="K16" s="88"/>
      <c r="L16" s="23"/>
      <c r="M16" s="23"/>
      <c r="N16" s="88"/>
      <c r="O16" s="23"/>
      <c r="P16" s="23"/>
      <c r="Q16" s="26"/>
      <c r="R16" s="23"/>
      <c r="S16" s="24"/>
      <c r="T16" s="26"/>
      <c r="U16" s="23"/>
      <c r="V16" s="267"/>
      <c r="W16" s="78"/>
      <c r="X16" s="84"/>
      <c r="Y16" s="80"/>
      <c r="Z16" s="60"/>
      <c r="AA16" s="61" t="s">
        <v>30</v>
      </c>
      <c r="AC16" s="62"/>
      <c r="AD16" s="62">
        <f>AB16*5</f>
        <v>0</v>
      </c>
      <c r="AE16" s="62" t="s">
        <v>25</v>
      </c>
      <c r="AF16" s="62">
        <f>AD16*9</f>
        <v>0</v>
      </c>
    </row>
    <row r="17" spans="2:31" ht="27.75" customHeight="1">
      <c r="B17" s="273" t="s">
        <v>34</v>
      </c>
      <c r="C17" s="272"/>
      <c r="D17" s="88"/>
      <c r="E17" s="88"/>
      <c r="F17" s="23"/>
      <c r="G17" s="23"/>
      <c r="H17" s="88"/>
      <c r="I17" s="23"/>
      <c r="J17" s="23"/>
      <c r="K17" s="88"/>
      <c r="L17" s="23"/>
      <c r="M17" s="24"/>
      <c r="N17" s="88"/>
      <c r="O17" s="23"/>
      <c r="P17" s="23"/>
      <c r="Q17" s="26"/>
      <c r="R17" s="23"/>
      <c r="S17" s="24"/>
      <c r="T17" s="26"/>
      <c r="U17" s="23"/>
      <c r="V17" s="267"/>
      <c r="W17" s="83"/>
      <c r="X17" s="84"/>
      <c r="Y17" s="80"/>
      <c r="Z17" s="61"/>
      <c r="AA17" s="61" t="s">
        <v>31</v>
      </c>
      <c r="AE17" s="61">
        <f>AB17*15</f>
        <v>0</v>
      </c>
    </row>
    <row r="18" spans="2:31" ht="27.75" customHeight="1">
      <c r="B18" s="273"/>
      <c r="C18" s="272"/>
      <c r="D18" s="88"/>
      <c r="E18" s="88"/>
      <c r="F18" s="23"/>
      <c r="G18" s="23"/>
      <c r="H18" s="88"/>
      <c r="I18" s="23"/>
      <c r="J18" s="23"/>
      <c r="K18" s="88"/>
      <c r="L18" s="23"/>
      <c r="M18" s="24"/>
      <c r="N18" s="88"/>
      <c r="O18" s="23"/>
      <c r="P18" s="23"/>
      <c r="Q18" s="26"/>
      <c r="R18" s="23"/>
      <c r="S18" s="24"/>
      <c r="T18" s="26"/>
      <c r="U18" s="23"/>
      <c r="V18" s="267"/>
      <c r="W18" s="78"/>
      <c r="X18" s="132"/>
      <c r="Y18" s="90"/>
      <c r="Z18" s="60"/>
      <c r="AA18" s="136" t="s">
        <v>38</v>
      </c>
      <c r="AC18" s="135">
        <f>AB18*8</f>
        <v>0</v>
      </c>
      <c r="AD18" s="61">
        <f>AB18*4</f>
        <v>0</v>
      </c>
      <c r="AE18" s="61">
        <f>AB18*12</f>
        <v>0</v>
      </c>
    </row>
    <row r="19" spans="2:32" ht="27.75" customHeight="1">
      <c r="B19" s="155" t="s">
        <v>32</v>
      </c>
      <c r="C19" s="91"/>
      <c r="D19" s="88"/>
      <c r="E19" s="88"/>
      <c r="F19" s="23"/>
      <c r="G19" s="23"/>
      <c r="H19" s="88"/>
      <c r="I19" s="23"/>
      <c r="J19" s="23"/>
      <c r="K19" s="88"/>
      <c r="L19" s="23"/>
      <c r="M19" s="23"/>
      <c r="N19" s="88"/>
      <c r="O19" s="23"/>
      <c r="P19" s="23"/>
      <c r="Q19" s="26"/>
      <c r="R19" s="23"/>
      <c r="S19" s="23"/>
      <c r="T19" s="26"/>
      <c r="U19" s="23"/>
      <c r="V19" s="267"/>
      <c r="W19" s="83"/>
      <c r="X19" s="92"/>
      <c r="Y19" s="80"/>
      <c r="Z19" s="61"/>
      <c r="AC19" s="61">
        <f>SUM(AC13:AC18)</f>
        <v>0</v>
      </c>
      <c r="AD19" s="61">
        <f>SUM(AD13:AD18)</f>
        <v>0</v>
      </c>
      <c r="AE19" s="61">
        <f>SUM(AE13:AE18)</f>
        <v>0</v>
      </c>
      <c r="AF19" s="61">
        <f>AC19*4+AD19*9+AE19*4</f>
        <v>0</v>
      </c>
    </row>
    <row r="20" spans="2:31" ht="27.75" customHeight="1">
      <c r="B20" s="156"/>
      <c r="C20" s="93"/>
      <c r="D20" s="88"/>
      <c r="E20" s="88"/>
      <c r="F20" s="23"/>
      <c r="G20" s="23"/>
      <c r="H20" s="88"/>
      <c r="I20" s="23"/>
      <c r="J20" s="23"/>
      <c r="K20" s="88"/>
      <c r="L20" s="23"/>
      <c r="M20" s="23"/>
      <c r="N20" s="88"/>
      <c r="O20" s="23"/>
      <c r="P20" s="23"/>
      <c r="Q20" s="26"/>
      <c r="R20" s="23"/>
      <c r="S20" s="23"/>
      <c r="T20" s="26"/>
      <c r="U20" s="23"/>
      <c r="V20" s="268"/>
      <c r="W20" s="78"/>
      <c r="X20" s="89"/>
      <c r="Y20" s="90"/>
      <c r="Z20" s="60"/>
      <c r="AC20" s="94" t="e">
        <f>AC19*4/AF19</f>
        <v>#DIV/0!</v>
      </c>
      <c r="AD20" s="94" t="e">
        <f>AD19*9/AF19</f>
        <v>#DIV/0!</v>
      </c>
      <c r="AE20" s="94" t="e">
        <f>AE19*4/AF19</f>
        <v>#DIV/0!</v>
      </c>
    </row>
    <row r="21" spans="2:32" s="77" customFormat="1" ht="27.75" customHeight="1">
      <c r="B21" s="157"/>
      <c r="C21" s="272"/>
      <c r="D21" s="73">
        <f>'00月菜單1'!I5</f>
        <v>0</v>
      </c>
      <c r="E21" s="73" t="s">
        <v>229</v>
      </c>
      <c r="F21" s="73"/>
      <c r="G21" s="73">
        <f>'00月菜單1'!I6</f>
        <v>0</v>
      </c>
      <c r="H21" s="73" t="s">
        <v>233</v>
      </c>
      <c r="I21" s="73"/>
      <c r="J21" s="73">
        <f>'00月菜單1'!I7</f>
        <v>0</v>
      </c>
      <c r="K21" s="73" t="s">
        <v>228</v>
      </c>
      <c r="L21" s="73"/>
      <c r="M21" s="73">
        <f>'00月菜單1'!I8</f>
        <v>0</v>
      </c>
      <c r="N21" s="73" t="s">
        <v>228</v>
      </c>
      <c r="O21" s="73"/>
      <c r="P21" s="73">
        <f>'00月菜單1'!I9</f>
        <v>0</v>
      </c>
      <c r="Q21" s="73" t="s">
        <v>231</v>
      </c>
      <c r="R21" s="73"/>
      <c r="S21" s="73">
        <f>'00月菜單1'!I10</f>
        <v>0</v>
      </c>
      <c r="T21" s="73" t="s">
        <v>228</v>
      </c>
      <c r="U21" s="73"/>
      <c r="V21" s="266"/>
      <c r="W21" s="74" t="s">
        <v>7</v>
      </c>
      <c r="X21" s="75" t="s">
        <v>16</v>
      </c>
      <c r="Y21" s="76">
        <v>5.8</v>
      </c>
      <c r="Z21" s="61"/>
      <c r="AA21" s="99" t="s">
        <v>22</v>
      </c>
      <c r="AB21" s="100"/>
      <c r="AC21" s="100">
        <f>AB21*2</f>
        <v>0</v>
      </c>
      <c r="AD21" s="100"/>
      <c r="AE21" s="100">
        <f>AB21*15</f>
        <v>0</v>
      </c>
      <c r="AF21" s="100">
        <f>AC21*4+AE21*4</f>
        <v>0</v>
      </c>
    </row>
    <row r="22" spans="2:32" s="101" customFormat="1" ht="27.75" customHeight="1">
      <c r="B22" s="158" t="s">
        <v>8</v>
      </c>
      <c r="C22" s="272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1"/>
      <c r="R22" s="23"/>
      <c r="S22" s="23"/>
      <c r="T22" s="22"/>
      <c r="U22" s="23"/>
      <c r="V22" s="267"/>
      <c r="W22" s="78" t="str">
        <f>AE27&amp;" "&amp;"g"</f>
        <v>0 g</v>
      </c>
      <c r="X22" s="79" t="s">
        <v>21</v>
      </c>
      <c r="Y22" s="80">
        <v>2.4</v>
      </c>
      <c r="Z22" s="98"/>
      <c r="AA22" s="103" t="s">
        <v>24</v>
      </c>
      <c r="AB22" s="100"/>
      <c r="AC22" s="104">
        <f>AB22*7</f>
        <v>0</v>
      </c>
      <c r="AD22" s="100">
        <f>AB22*5</f>
        <v>0</v>
      </c>
      <c r="AE22" s="100" t="s">
        <v>25</v>
      </c>
      <c r="AF22" s="105">
        <f>AC22*4+AD22*9</f>
        <v>0</v>
      </c>
    </row>
    <row r="23" spans="2:32" s="101" customFormat="1" ht="27.75" customHeight="1">
      <c r="B23" s="158"/>
      <c r="C23" s="27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/>
      <c r="R23" s="23"/>
      <c r="S23" s="23"/>
      <c r="T23" s="22"/>
      <c r="U23" s="23"/>
      <c r="V23" s="267"/>
      <c r="W23" s="83" t="s">
        <v>9</v>
      </c>
      <c r="X23" s="84" t="s">
        <v>23</v>
      </c>
      <c r="Y23" s="80">
        <v>2</v>
      </c>
      <c r="Z23" s="102"/>
      <c r="AA23" s="106" t="s">
        <v>27</v>
      </c>
      <c r="AB23" s="100"/>
      <c r="AC23" s="100">
        <f>AB23*1</f>
        <v>0</v>
      </c>
      <c r="AD23" s="100" t="s">
        <v>25</v>
      </c>
      <c r="AE23" s="100">
        <f>AB23*5</f>
        <v>0</v>
      </c>
      <c r="AF23" s="100">
        <f>AC23*4+AE23*4</f>
        <v>0</v>
      </c>
    </row>
    <row r="24" spans="2:32" s="101" customFormat="1" ht="27.75" customHeight="1">
      <c r="B24" s="158" t="s">
        <v>10</v>
      </c>
      <c r="C24" s="272"/>
      <c r="D24" s="23"/>
      <c r="E24" s="88"/>
      <c r="F24" s="23"/>
      <c r="G24" s="23"/>
      <c r="H24" s="88"/>
      <c r="I24" s="23"/>
      <c r="J24" s="23"/>
      <c r="K24" s="23"/>
      <c r="L24" s="23"/>
      <c r="M24" s="23"/>
      <c r="N24" s="88"/>
      <c r="O24" s="23"/>
      <c r="P24" s="23"/>
      <c r="Q24" s="26"/>
      <c r="R24" s="23"/>
      <c r="S24" s="24"/>
      <c r="T24" s="26"/>
      <c r="U24" s="23"/>
      <c r="V24" s="267"/>
      <c r="W24" s="78" t="str">
        <f>AD27&amp;" "&amp;"g"</f>
        <v>0 g</v>
      </c>
      <c r="X24" s="84" t="s">
        <v>26</v>
      </c>
      <c r="Y24" s="80">
        <v>2.5</v>
      </c>
      <c r="Z24" s="98"/>
      <c r="AA24" s="106" t="s">
        <v>30</v>
      </c>
      <c r="AB24" s="100"/>
      <c r="AC24" s="100"/>
      <c r="AD24" s="100">
        <f>AB24*5</f>
        <v>0</v>
      </c>
      <c r="AE24" s="100" t="s">
        <v>25</v>
      </c>
      <c r="AF24" s="100">
        <f>AD24*9</f>
        <v>0</v>
      </c>
    </row>
    <row r="25" spans="2:32" s="101" customFormat="1" ht="27.75" customHeight="1">
      <c r="B25" s="274" t="s">
        <v>35</v>
      </c>
      <c r="C25" s="272"/>
      <c r="D25" s="88"/>
      <c r="E25" s="88"/>
      <c r="F25" s="23"/>
      <c r="G25" s="23"/>
      <c r="H25" s="88"/>
      <c r="I25" s="23"/>
      <c r="J25" s="23"/>
      <c r="K25" s="88"/>
      <c r="L25" s="23"/>
      <c r="M25" s="23"/>
      <c r="N25" s="88"/>
      <c r="O25" s="23"/>
      <c r="P25" s="23"/>
      <c r="Q25" s="26"/>
      <c r="R25" s="23"/>
      <c r="S25" s="23"/>
      <c r="T25" s="26"/>
      <c r="U25" s="23"/>
      <c r="V25" s="267"/>
      <c r="W25" s="83" t="s">
        <v>11</v>
      </c>
      <c r="X25" s="84" t="s">
        <v>29</v>
      </c>
      <c r="Y25" s="80">
        <f>AB25</f>
        <v>0</v>
      </c>
      <c r="Z25" s="102"/>
      <c r="AA25" s="106" t="s">
        <v>31</v>
      </c>
      <c r="AB25" s="100"/>
      <c r="AC25" s="106"/>
      <c r="AD25" s="106"/>
      <c r="AE25" s="106">
        <f>AB25*15</f>
        <v>0</v>
      </c>
      <c r="AF25" s="106"/>
    </row>
    <row r="26" spans="2:32" s="101" customFormat="1" ht="27.75" customHeight="1">
      <c r="B26" s="274"/>
      <c r="C26" s="272"/>
      <c r="D26" s="88"/>
      <c r="E26" s="88"/>
      <c r="F26" s="23"/>
      <c r="G26" s="107"/>
      <c r="H26" s="88"/>
      <c r="I26" s="23"/>
      <c r="J26" s="23"/>
      <c r="K26" s="88"/>
      <c r="L26" s="23"/>
      <c r="M26" s="23"/>
      <c r="N26" s="88"/>
      <c r="O26" s="23"/>
      <c r="P26" s="23"/>
      <c r="Q26" s="26"/>
      <c r="R26" s="23"/>
      <c r="S26" s="23"/>
      <c r="T26" s="26"/>
      <c r="U26" s="23"/>
      <c r="V26" s="267"/>
      <c r="W26" s="78" t="str">
        <f>AC27&amp;" "&amp;"g"</f>
        <v>0 g</v>
      </c>
      <c r="X26" s="132" t="s">
        <v>38</v>
      </c>
      <c r="Y26" s="80">
        <f>AB26</f>
        <v>0</v>
      </c>
      <c r="Z26" s="98"/>
      <c r="AA26" s="136" t="s">
        <v>38</v>
      </c>
      <c r="AB26" s="62"/>
      <c r="AC26" s="135">
        <f>AB26*8</f>
        <v>0</v>
      </c>
      <c r="AD26" s="61">
        <f>AB26*4</f>
        <v>0</v>
      </c>
      <c r="AE26" s="61">
        <f>AB26*12</f>
        <v>0</v>
      </c>
      <c r="AF26" s="106"/>
    </row>
    <row r="27" spans="2:32" s="101" customFormat="1" ht="27.75" customHeight="1">
      <c r="B27" s="155" t="s">
        <v>32</v>
      </c>
      <c r="C27" s="108"/>
      <c r="D27" s="23"/>
      <c r="E27" s="88"/>
      <c r="F27" s="23"/>
      <c r="G27" s="23"/>
      <c r="H27" s="88"/>
      <c r="I27" s="23"/>
      <c r="J27" s="23"/>
      <c r="K27" s="88"/>
      <c r="L27" s="23"/>
      <c r="M27" s="23"/>
      <c r="N27" s="88"/>
      <c r="O27" s="23"/>
      <c r="P27" s="23"/>
      <c r="Q27" s="26"/>
      <c r="R27" s="23"/>
      <c r="S27" s="23"/>
      <c r="T27" s="26"/>
      <c r="U27" s="23"/>
      <c r="V27" s="267"/>
      <c r="W27" s="83" t="s">
        <v>12</v>
      </c>
      <c r="X27" s="92"/>
      <c r="Y27" s="80"/>
      <c r="Z27" s="102"/>
      <c r="AA27" s="106"/>
      <c r="AB27" s="100"/>
      <c r="AC27" s="106">
        <f>SUM(AC21:AC26)</f>
        <v>0</v>
      </c>
      <c r="AD27" s="106">
        <f>SUM(AD21:AD26)</f>
        <v>0</v>
      </c>
      <c r="AE27" s="106">
        <f>SUM(AE21:AE26)</f>
        <v>0</v>
      </c>
      <c r="AF27" s="106">
        <f>AC27*4+AD27*9+AE27*4</f>
        <v>0</v>
      </c>
    </row>
    <row r="28" spans="2:32" s="101" customFormat="1" ht="27.75" customHeight="1" thickBot="1">
      <c r="B28" s="159"/>
      <c r="C28" s="109"/>
      <c r="D28" s="88"/>
      <c r="E28" s="88"/>
      <c r="F28" s="23"/>
      <c r="G28" s="23"/>
      <c r="H28" s="88"/>
      <c r="I28" s="23"/>
      <c r="J28" s="23"/>
      <c r="K28" s="88"/>
      <c r="L28" s="23"/>
      <c r="M28" s="23"/>
      <c r="N28" s="88"/>
      <c r="O28" s="23"/>
      <c r="P28" s="23"/>
      <c r="Q28" s="26"/>
      <c r="R28" s="23"/>
      <c r="S28" s="23"/>
      <c r="T28" s="26"/>
      <c r="U28" s="23"/>
      <c r="V28" s="268"/>
      <c r="W28" s="78" t="str">
        <f>AF27&amp;"K"</f>
        <v>0K</v>
      </c>
      <c r="X28" s="96"/>
      <c r="Y28" s="80"/>
      <c r="Z28" s="98"/>
      <c r="AA28" s="102"/>
      <c r="AB28" s="110"/>
      <c r="AC28" s="111" t="e">
        <f>AC27*4/AF27</f>
        <v>#DIV/0!</v>
      </c>
      <c r="AD28" s="111" t="e">
        <f>AD27*9/AF27</f>
        <v>#DIV/0!</v>
      </c>
      <c r="AE28" s="111" t="e">
        <f>AE27*4/AF27</f>
        <v>#DIV/0!</v>
      </c>
      <c r="AF28" s="102"/>
    </row>
    <row r="29" spans="2:32" s="77" customFormat="1" ht="27.75" customHeight="1">
      <c r="B29" s="153">
        <v>11</v>
      </c>
      <c r="C29" s="272"/>
      <c r="D29" s="73" t="str">
        <f>'00月菜單1'!M5</f>
        <v>地瓜飯</v>
      </c>
      <c r="E29" s="73" t="s">
        <v>180</v>
      </c>
      <c r="F29" s="73"/>
      <c r="G29" s="73" t="str">
        <f>'00月菜單1'!M6</f>
        <v>香酥雞腿(炸)</v>
      </c>
      <c r="H29" s="73" t="s">
        <v>412</v>
      </c>
      <c r="I29" s="73"/>
      <c r="J29" s="73" t="str">
        <f>'00月菜單1'!M7</f>
        <v>番茄豆腐(豆)</v>
      </c>
      <c r="K29" s="73" t="s">
        <v>46</v>
      </c>
      <c r="L29" s="73"/>
      <c r="M29" s="73" t="str">
        <f>'00月菜單1'!M8</f>
        <v>鮮肉燒賣(加)</v>
      </c>
      <c r="N29" s="73" t="s">
        <v>469</v>
      </c>
      <c r="O29" s="73"/>
      <c r="P29" s="73" t="str">
        <f>'00月菜單1'!M9</f>
        <v>淺色蔬菜</v>
      </c>
      <c r="Q29" s="73" t="s">
        <v>231</v>
      </c>
      <c r="R29" s="73"/>
      <c r="S29" s="73" t="str">
        <f>'00月菜單1'!M10</f>
        <v>薑絲海芽湯</v>
      </c>
      <c r="T29" s="73" t="s">
        <v>181</v>
      </c>
      <c r="U29" s="73"/>
      <c r="V29" s="266"/>
      <c r="W29" s="74" t="s">
        <v>7</v>
      </c>
      <c r="X29" s="75" t="s">
        <v>16</v>
      </c>
      <c r="Y29" s="112">
        <v>5.5</v>
      </c>
      <c r="Z29" s="61"/>
      <c r="AA29" s="81" t="s">
        <v>22</v>
      </c>
      <c r="AB29" s="62"/>
      <c r="AC29" s="62">
        <f>AB29*2</f>
        <v>0</v>
      </c>
      <c r="AD29" s="62"/>
      <c r="AE29" s="62">
        <f>AB29*15</f>
        <v>0</v>
      </c>
      <c r="AF29" s="62">
        <f>AC29*4+AE29*4</f>
        <v>0</v>
      </c>
    </row>
    <row r="30" spans="2:32" ht="27.75" customHeight="1">
      <c r="B30" s="154" t="s">
        <v>8</v>
      </c>
      <c r="C30" s="272"/>
      <c r="D30" s="23" t="s">
        <v>318</v>
      </c>
      <c r="E30" s="23"/>
      <c r="F30" s="23">
        <v>90</v>
      </c>
      <c r="G30" s="23" t="s">
        <v>388</v>
      </c>
      <c r="H30" s="24"/>
      <c r="I30" s="24">
        <v>130</v>
      </c>
      <c r="J30" s="24" t="s">
        <v>320</v>
      </c>
      <c r="K30" s="24"/>
      <c r="L30" s="24">
        <v>50</v>
      </c>
      <c r="M30" s="24" t="s">
        <v>470</v>
      </c>
      <c r="N30" s="24" t="s">
        <v>471</v>
      </c>
      <c r="O30" s="24">
        <v>30</v>
      </c>
      <c r="P30" s="24" t="s">
        <v>323</v>
      </c>
      <c r="Q30" s="21"/>
      <c r="R30" s="24">
        <v>120</v>
      </c>
      <c r="S30" s="115" t="s">
        <v>324</v>
      </c>
      <c r="T30" s="21"/>
      <c r="U30" s="21">
        <v>3</v>
      </c>
      <c r="V30" s="267"/>
      <c r="W30" s="78" t="s">
        <v>465</v>
      </c>
      <c r="X30" s="79" t="s">
        <v>21</v>
      </c>
      <c r="Y30" s="113">
        <v>2.2</v>
      </c>
      <c r="Z30" s="60"/>
      <c r="AA30" s="85" t="s">
        <v>24</v>
      </c>
      <c r="AC30" s="86">
        <f>AB30*7</f>
        <v>0</v>
      </c>
      <c r="AD30" s="62">
        <f>AB30*5</f>
        <v>0</v>
      </c>
      <c r="AE30" s="62" t="s">
        <v>25</v>
      </c>
      <c r="AF30" s="87">
        <f>AC30*4+AD30*9</f>
        <v>0</v>
      </c>
    </row>
    <row r="31" spans="2:32" ht="27.75" customHeight="1">
      <c r="B31" s="154">
        <v>1</v>
      </c>
      <c r="C31" s="272"/>
      <c r="D31" s="23" t="s">
        <v>319</v>
      </c>
      <c r="E31" s="23"/>
      <c r="F31" s="23">
        <v>40</v>
      </c>
      <c r="G31" s="23"/>
      <c r="H31" s="24"/>
      <c r="I31" s="24"/>
      <c r="J31" s="24" t="s">
        <v>321</v>
      </c>
      <c r="K31" s="24" t="s">
        <v>322</v>
      </c>
      <c r="L31" s="24">
        <v>40</v>
      </c>
      <c r="M31" s="24"/>
      <c r="N31" s="24"/>
      <c r="O31" s="24"/>
      <c r="P31" s="24"/>
      <c r="Q31" s="88"/>
      <c r="R31" s="24"/>
      <c r="S31" s="24" t="s">
        <v>325</v>
      </c>
      <c r="T31" s="21"/>
      <c r="U31" s="21">
        <v>1</v>
      </c>
      <c r="V31" s="267"/>
      <c r="W31" s="83" t="s">
        <v>9</v>
      </c>
      <c r="X31" s="84" t="s">
        <v>23</v>
      </c>
      <c r="Y31" s="113">
        <v>2</v>
      </c>
      <c r="Z31" s="61"/>
      <c r="AA31" s="61" t="s">
        <v>27</v>
      </c>
      <c r="AC31" s="62">
        <f>AB31*1</f>
        <v>0</v>
      </c>
      <c r="AD31" s="62" t="s">
        <v>25</v>
      </c>
      <c r="AE31" s="62">
        <f>AB31*5</f>
        <v>0</v>
      </c>
      <c r="AF31" s="62">
        <f>AC31*4+AE31*4</f>
        <v>0</v>
      </c>
    </row>
    <row r="32" spans="2:32" ht="27.75" customHeight="1">
      <c r="B32" s="154" t="s">
        <v>10</v>
      </c>
      <c r="C32" s="272"/>
      <c r="D32" s="88"/>
      <c r="E32" s="88"/>
      <c r="F32" s="23"/>
      <c r="G32" s="23"/>
      <c r="H32" s="88"/>
      <c r="I32" s="23"/>
      <c r="J32" s="24"/>
      <c r="K32" s="24"/>
      <c r="L32" s="24"/>
      <c r="M32" s="24"/>
      <c r="N32" s="24"/>
      <c r="O32" s="24"/>
      <c r="P32" s="23"/>
      <c r="Q32" s="88"/>
      <c r="R32" s="23"/>
      <c r="S32" s="24"/>
      <c r="T32" s="22"/>
      <c r="U32" s="23"/>
      <c r="V32" s="267"/>
      <c r="W32" s="78" t="s">
        <v>466</v>
      </c>
      <c r="X32" s="84" t="s">
        <v>26</v>
      </c>
      <c r="Y32" s="113">
        <v>2.5</v>
      </c>
      <c r="Z32" s="60"/>
      <c r="AA32" s="61" t="s">
        <v>30</v>
      </c>
      <c r="AC32" s="62"/>
      <c r="AD32" s="62">
        <f>AB32*5</f>
        <v>0</v>
      </c>
      <c r="AE32" s="62" t="s">
        <v>25</v>
      </c>
      <c r="AF32" s="62">
        <f>AD32*9</f>
        <v>0</v>
      </c>
    </row>
    <row r="33" spans="2:31" ht="27.75" customHeight="1">
      <c r="B33" s="273" t="s">
        <v>36</v>
      </c>
      <c r="C33" s="272"/>
      <c r="D33" s="88"/>
      <c r="E33" s="88"/>
      <c r="F33" s="23"/>
      <c r="G33" s="23"/>
      <c r="H33" s="88"/>
      <c r="I33" s="23"/>
      <c r="J33" s="24"/>
      <c r="K33" s="24"/>
      <c r="L33" s="24"/>
      <c r="M33" s="24"/>
      <c r="N33" s="24"/>
      <c r="O33" s="24"/>
      <c r="P33" s="23"/>
      <c r="Q33" s="26"/>
      <c r="R33" s="23"/>
      <c r="S33" s="24"/>
      <c r="T33" s="22"/>
      <c r="U33" s="23"/>
      <c r="V33" s="267"/>
      <c r="W33" s="83" t="s">
        <v>11</v>
      </c>
      <c r="X33" s="84" t="s">
        <v>29</v>
      </c>
      <c r="Y33" s="113">
        <f>AB33</f>
        <v>0</v>
      </c>
      <c r="Z33" s="61"/>
      <c r="AA33" s="61" t="s">
        <v>31</v>
      </c>
      <c r="AE33" s="61">
        <f>AB33*15</f>
        <v>0</v>
      </c>
    </row>
    <row r="34" spans="2:31" ht="27.75" customHeight="1">
      <c r="B34" s="273"/>
      <c r="C34" s="272"/>
      <c r="D34" s="88"/>
      <c r="E34" s="88"/>
      <c r="F34" s="23"/>
      <c r="G34" s="23"/>
      <c r="H34" s="88"/>
      <c r="I34" s="23"/>
      <c r="J34" s="24"/>
      <c r="K34" s="88"/>
      <c r="L34" s="24"/>
      <c r="M34" s="24"/>
      <c r="N34" s="88"/>
      <c r="O34" s="24"/>
      <c r="P34" s="23"/>
      <c r="Q34" s="26"/>
      <c r="R34" s="23"/>
      <c r="S34" s="24"/>
      <c r="T34" s="26"/>
      <c r="U34" s="23"/>
      <c r="V34" s="267"/>
      <c r="W34" s="78" t="s">
        <v>467</v>
      </c>
      <c r="X34" s="132" t="s">
        <v>38</v>
      </c>
      <c r="Y34" s="113">
        <f>AB34</f>
        <v>0</v>
      </c>
      <c r="Z34" s="60"/>
      <c r="AA34" s="136" t="s">
        <v>38</v>
      </c>
      <c r="AC34" s="135">
        <f>AB34*8</f>
        <v>0</v>
      </c>
      <c r="AD34" s="61">
        <f>AB34*4</f>
        <v>0</v>
      </c>
      <c r="AE34" s="61">
        <f>AB34*12</f>
        <v>0</v>
      </c>
    </row>
    <row r="35" spans="2:32" ht="27.75" customHeight="1">
      <c r="B35" s="155" t="s">
        <v>32</v>
      </c>
      <c r="C35" s="91"/>
      <c r="D35" s="88"/>
      <c r="E35" s="88"/>
      <c r="F35" s="23"/>
      <c r="G35" s="23"/>
      <c r="H35" s="88"/>
      <c r="I35" s="23"/>
      <c r="J35" s="23"/>
      <c r="K35" s="88"/>
      <c r="L35" s="23"/>
      <c r="M35" s="23"/>
      <c r="N35" s="88"/>
      <c r="O35" s="23"/>
      <c r="P35" s="23"/>
      <c r="Q35" s="26"/>
      <c r="R35" s="23"/>
      <c r="S35" s="23"/>
      <c r="T35" s="22"/>
      <c r="U35" s="23"/>
      <c r="V35" s="267"/>
      <c r="W35" s="83" t="s">
        <v>12</v>
      </c>
      <c r="X35" s="92"/>
      <c r="Y35" s="113"/>
      <c r="Z35" s="61"/>
      <c r="AC35" s="61">
        <f>SUM(AC29:AC34)</f>
        <v>0</v>
      </c>
      <c r="AD35" s="61">
        <f>SUM(AD29:AD34)</f>
        <v>0</v>
      </c>
      <c r="AE35" s="61">
        <f>SUM(AE29:AE34)</f>
        <v>0</v>
      </c>
      <c r="AF35" s="61">
        <f>AC35*4+AD35*9+AE35*4</f>
        <v>0</v>
      </c>
    </row>
    <row r="36" spans="2:31" ht="27.75" customHeight="1" thickBot="1">
      <c r="B36" s="156"/>
      <c r="C36" s="93"/>
      <c r="D36" s="88"/>
      <c r="E36" s="88"/>
      <c r="F36" s="23"/>
      <c r="G36" s="23"/>
      <c r="H36" s="88"/>
      <c r="I36" s="23"/>
      <c r="J36" s="23"/>
      <c r="K36" s="88"/>
      <c r="L36" s="23"/>
      <c r="M36" s="23"/>
      <c r="N36" s="88"/>
      <c r="O36" s="23"/>
      <c r="P36" s="23"/>
      <c r="Q36" s="26"/>
      <c r="R36" s="23"/>
      <c r="S36" s="23"/>
      <c r="T36" s="26"/>
      <c r="U36" s="23"/>
      <c r="V36" s="268"/>
      <c r="W36" s="118" t="s">
        <v>468</v>
      </c>
      <c r="X36" s="89"/>
      <c r="Y36" s="113"/>
      <c r="Z36" s="60"/>
      <c r="AC36" s="94" t="e">
        <f>AC35*4/AF35</f>
        <v>#DIV/0!</v>
      </c>
      <c r="AD36" s="94" t="e">
        <f>AD35*9/AF35</f>
        <v>#DIV/0!</v>
      </c>
      <c r="AE36" s="94" t="e">
        <f>AE35*4/AF35</f>
        <v>#DIV/0!</v>
      </c>
    </row>
    <row r="37" spans="2:32" s="77" customFormat="1" ht="27.75" customHeight="1">
      <c r="B37" s="153">
        <v>11</v>
      </c>
      <c r="C37" s="272"/>
      <c r="D37" s="73" t="str">
        <f>'00月菜單1'!Q5</f>
        <v>日式炒烏龍</v>
      </c>
      <c r="E37" s="73" t="s">
        <v>472</v>
      </c>
      <c r="F37" s="73"/>
      <c r="G37" s="73" t="str">
        <f>'00月菜單1'!Q6</f>
        <v>迷迭香雞排</v>
      </c>
      <c r="H37" s="73" t="s">
        <v>46</v>
      </c>
      <c r="I37" s="73"/>
      <c r="J37" s="73" t="str">
        <f>'00月菜單1'!Q7</f>
        <v>沙茶鮮菇</v>
      </c>
      <c r="K37" s="73" t="s">
        <v>327</v>
      </c>
      <c r="L37" s="73"/>
      <c r="M37" s="73" t="str">
        <f>'00月菜單1'!Q8</f>
        <v>椒鹽百頁(炸豆)</v>
      </c>
      <c r="N37" s="73" t="s">
        <v>331</v>
      </c>
      <c r="O37" s="73"/>
      <c r="P37" s="73" t="str">
        <f>'00月菜單1'!Q9</f>
        <v>深色蔬菜</v>
      </c>
      <c r="Q37" s="73" t="s">
        <v>47</v>
      </c>
      <c r="R37" s="73"/>
      <c r="S37" s="73" t="str">
        <f>'00月菜單1'!Q10</f>
        <v>玉米濃湯(芡)</v>
      </c>
      <c r="T37" s="73" t="s">
        <v>46</v>
      </c>
      <c r="U37" s="73"/>
      <c r="V37" s="266"/>
      <c r="W37" s="74" t="s">
        <v>7</v>
      </c>
      <c r="X37" s="75" t="s">
        <v>16</v>
      </c>
      <c r="Y37" s="114">
        <f aca="true" t="shared" si="0" ref="Y37:Y42">AB37</f>
        <v>5.5</v>
      </c>
      <c r="Z37" s="61"/>
      <c r="AA37" s="81" t="s">
        <v>22</v>
      </c>
      <c r="AB37" s="62">
        <v>5.5</v>
      </c>
      <c r="AC37" s="62">
        <f>AB37*2</f>
        <v>11</v>
      </c>
      <c r="AD37" s="62"/>
      <c r="AE37" s="62">
        <f>AB37*15</f>
        <v>82.5</v>
      </c>
      <c r="AF37" s="62">
        <f>AC37*4+AE37*4</f>
        <v>374</v>
      </c>
    </row>
    <row r="38" spans="2:32" ht="27.75" customHeight="1">
      <c r="B38" s="154" t="s">
        <v>8</v>
      </c>
      <c r="C38" s="272"/>
      <c r="D38" s="23" t="s">
        <v>473</v>
      </c>
      <c r="E38" s="24"/>
      <c r="F38" s="24">
        <v>130</v>
      </c>
      <c r="G38" s="24" t="s">
        <v>326</v>
      </c>
      <c r="H38" s="24"/>
      <c r="I38" s="24">
        <v>70</v>
      </c>
      <c r="J38" s="24" t="s">
        <v>328</v>
      </c>
      <c r="K38" s="24"/>
      <c r="L38" s="24">
        <v>30</v>
      </c>
      <c r="M38" s="24" t="s">
        <v>332</v>
      </c>
      <c r="N38" s="24" t="s">
        <v>322</v>
      </c>
      <c r="O38" s="24">
        <v>60</v>
      </c>
      <c r="P38" s="24" t="s">
        <v>323</v>
      </c>
      <c r="Q38" s="21"/>
      <c r="R38" s="24">
        <v>120</v>
      </c>
      <c r="S38" s="24" t="s">
        <v>333</v>
      </c>
      <c r="T38" s="21"/>
      <c r="U38" s="24">
        <v>20</v>
      </c>
      <c r="V38" s="267"/>
      <c r="W38" s="78" t="str">
        <f>AE43&amp;" "&amp;"g"</f>
        <v>92.5 g</v>
      </c>
      <c r="X38" s="79" t="s">
        <v>21</v>
      </c>
      <c r="Y38" s="113">
        <f t="shared" si="0"/>
        <v>2.5</v>
      </c>
      <c r="Z38" s="60"/>
      <c r="AA38" s="85" t="s">
        <v>24</v>
      </c>
      <c r="AB38" s="62">
        <v>2.5</v>
      </c>
      <c r="AC38" s="86">
        <f>AB38*7</f>
        <v>17.5</v>
      </c>
      <c r="AD38" s="62">
        <f>AB38*5</f>
        <v>12.5</v>
      </c>
      <c r="AE38" s="62" t="s">
        <v>25</v>
      </c>
      <c r="AF38" s="87">
        <f>AC38*4+AD38*9</f>
        <v>182.5</v>
      </c>
    </row>
    <row r="39" spans="2:32" ht="27.75" customHeight="1">
      <c r="B39" s="154">
        <v>2</v>
      </c>
      <c r="C39" s="272"/>
      <c r="D39" s="24" t="s">
        <v>474</v>
      </c>
      <c r="E39" s="24"/>
      <c r="F39" s="24">
        <v>20</v>
      </c>
      <c r="G39" s="24"/>
      <c r="H39" s="24"/>
      <c r="I39" s="24"/>
      <c r="J39" s="24" t="s">
        <v>329</v>
      </c>
      <c r="K39" s="24"/>
      <c r="L39" s="24">
        <v>20</v>
      </c>
      <c r="M39" s="24"/>
      <c r="N39" s="24"/>
      <c r="O39" s="24"/>
      <c r="P39" s="24"/>
      <c r="Q39" s="24"/>
      <c r="R39" s="24"/>
      <c r="S39" s="24" t="s">
        <v>334</v>
      </c>
      <c r="T39" s="21"/>
      <c r="U39" s="24">
        <v>15</v>
      </c>
      <c r="V39" s="267"/>
      <c r="W39" s="83" t="s">
        <v>9</v>
      </c>
      <c r="X39" s="84" t="s">
        <v>23</v>
      </c>
      <c r="Y39" s="113">
        <f t="shared" si="0"/>
        <v>2</v>
      </c>
      <c r="Z39" s="61"/>
      <c r="AA39" s="61" t="s">
        <v>27</v>
      </c>
      <c r="AB39" s="62">
        <v>2</v>
      </c>
      <c r="AC39" s="62">
        <f>AB39*1</f>
        <v>2</v>
      </c>
      <c r="AD39" s="62" t="s">
        <v>25</v>
      </c>
      <c r="AE39" s="62">
        <f>AB39*5</f>
        <v>10</v>
      </c>
      <c r="AF39" s="62">
        <f>AC39*4+AE39*4</f>
        <v>48</v>
      </c>
    </row>
    <row r="40" spans="2:32" ht="27.75" customHeight="1">
      <c r="B40" s="154" t="s">
        <v>10</v>
      </c>
      <c r="C40" s="272"/>
      <c r="D40" s="24" t="s">
        <v>475</v>
      </c>
      <c r="E40" s="24"/>
      <c r="F40" s="24">
        <v>20</v>
      </c>
      <c r="G40" s="24"/>
      <c r="H40" s="24"/>
      <c r="I40" s="24"/>
      <c r="J40" s="24" t="s">
        <v>330</v>
      </c>
      <c r="K40" s="88"/>
      <c r="L40" s="24">
        <v>20</v>
      </c>
      <c r="M40" s="24"/>
      <c r="N40" s="24"/>
      <c r="O40" s="24"/>
      <c r="P40" s="24"/>
      <c r="Q40" s="24"/>
      <c r="R40" s="24"/>
      <c r="S40" s="24" t="s">
        <v>335</v>
      </c>
      <c r="T40" s="24"/>
      <c r="U40" s="24">
        <v>5</v>
      </c>
      <c r="V40" s="267"/>
      <c r="W40" s="78" t="str">
        <f>AD43&amp;" "&amp;"g"</f>
        <v>25 g</v>
      </c>
      <c r="X40" s="84" t="s">
        <v>26</v>
      </c>
      <c r="Y40" s="113">
        <f t="shared" si="0"/>
        <v>2.5</v>
      </c>
      <c r="Z40" s="60"/>
      <c r="AA40" s="61" t="s">
        <v>30</v>
      </c>
      <c r="AB40" s="62">
        <v>2.5</v>
      </c>
      <c r="AC40" s="62"/>
      <c r="AD40" s="62">
        <f>AB40*5</f>
        <v>12.5</v>
      </c>
      <c r="AE40" s="62" t="s">
        <v>25</v>
      </c>
      <c r="AF40" s="62">
        <f>AD40*9</f>
        <v>112.5</v>
      </c>
    </row>
    <row r="41" spans="2:31" ht="27.75" customHeight="1">
      <c r="B41" s="273" t="s">
        <v>28</v>
      </c>
      <c r="C41" s="272"/>
      <c r="D41" s="24" t="s">
        <v>476</v>
      </c>
      <c r="E41" s="24"/>
      <c r="F41" s="24">
        <v>20</v>
      </c>
      <c r="G41" s="24"/>
      <c r="H41" s="24"/>
      <c r="I41" s="24"/>
      <c r="J41" s="24"/>
      <c r="K41" s="88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7"/>
      <c r="W41" s="83" t="s">
        <v>11</v>
      </c>
      <c r="X41" s="84" t="s">
        <v>29</v>
      </c>
      <c r="Y41" s="113">
        <f t="shared" si="0"/>
        <v>0</v>
      </c>
      <c r="Z41" s="61"/>
      <c r="AA41" s="61" t="s">
        <v>31</v>
      </c>
      <c r="AE41" s="61">
        <f>AB41*15</f>
        <v>0</v>
      </c>
    </row>
    <row r="42" spans="2:31" ht="27.75" customHeight="1">
      <c r="B42" s="273"/>
      <c r="C42" s="272"/>
      <c r="D42" s="24" t="s">
        <v>477</v>
      </c>
      <c r="E42" s="88"/>
      <c r="F42" s="24">
        <v>20</v>
      </c>
      <c r="G42" s="24"/>
      <c r="H42" s="88"/>
      <c r="I42" s="24"/>
      <c r="J42" s="24"/>
      <c r="K42" s="88"/>
      <c r="L42" s="24"/>
      <c r="M42" s="24"/>
      <c r="N42" s="88"/>
      <c r="O42" s="24"/>
      <c r="P42" s="24"/>
      <c r="Q42" s="88"/>
      <c r="R42" s="24"/>
      <c r="S42" s="24"/>
      <c r="T42" s="88"/>
      <c r="U42" s="24"/>
      <c r="V42" s="267"/>
      <c r="W42" s="78" t="str">
        <f>AC43&amp;" "&amp;"g"</f>
        <v>30.5 g</v>
      </c>
      <c r="X42" s="132" t="s">
        <v>38</v>
      </c>
      <c r="Y42" s="113">
        <f t="shared" si="0"/>
        <v>0</v>
      </c>
      <c r="Z42" s="60"/>
      <c r="AA42" s="136" t="s">
        <v>38</v>
      </c>
      <c r="AC42" s="135">
        <f>AB42*8</f>
        <v>0</v>
      </c>
      <c r="AD42" s="61">
        <f>AB42*4</f>
        <v>0</v>
      </c>
      <c r="AE42" s="61">
        <f>AB42*12</f>
        <v>0</v>
      </c>
    </row>
    <row r="43" spans="2:32" ht="27.75" customHeight="1">
      <c r="B43" s="155" t="s">
        <v>32</v>
      </c>
      <c r="C43" s="91"/>
      <c r="D43" s="88"/>
      <c r="E43" s="88"/>
      <c r="F43" s="23"/>
      <c r="G43" s="23"/>
      <c r="H43" s="88"/>
      <c r="I43" s="23"/>
      <c r="J43" s="23"/>
      <c r="K43" s="88"/>
      <c r="L43" s="23"/>
      <c r="M43" s="23"/>
      <c r="N43" s="88"/>
      <c r="O43" s="23"/>
      <c r="P43" s="23"/>
      <c r="Q43" s="88"/>
      <c r="R43" s="23"/>
      <c r="S43" s="24"/>
      <c r="T43" s="88"/>
      <c r="U43" s="24"/>
      <c r="V43" s="267"/>
      <c r="W43" s="83" t="s">
        <v>12</v>
      </c>
      <c r="X43" s="92"/>
      <c r="Y43" s="113"/>
      <c r="Z43" s="61"/>
      <c r="AC43" s="137">
        <f>SUM(AC37:AC42)</f>
        <v>30.5</v>
      </c>
      <c r="AD43" s="137">
        <f>SUM(AD37:AD42)</f>
        <v>25</v>
      </c>
      <c r="AE43" s="137">
        <f>SUM(AE37:AE42)</f>
        <v>92.5</v>
      </c>
      <c r="AF43" s="61">
        <f>AC43*4+AD43*9+AE43*4</f>
        <v>717</v>
      </c>
    </row>
    <row r="44" spans="2:31" ht="27.75" customHeight="1" thickBot="1">
      <c r="B44" s="160"/>
      <c r="C44" s="93"/>
      <c r="D44" s="116"/>
      <c r="E44" s="116"/>
      <c r="F44" s="117"/>
      <c r="G44" s="117"/>
      <c r="H44" s="116"/>
      <c r="I44" s="117"/>
      <c r="J44" s="117"/>
      <c r="K44" s="116"/>
      <c r="L44" s="117"/>
      <c r="M44" s="117"/>
      <c r="N44" s="116"/>
      <c r="O44" s="117"/>
      <c r="P44" s="117"/>
      <c r="Q44" s="116"/>
      <c r="R44" s="117"/>
      <c r="S44" s="117"/>
      <c r="T44" s="116"/>
      <c r="U44" s="117"/>
      <c r="V44" s="268"/>
      <c r="W44" s="118" t="str">
        <f>AF43&amp;"K"</f>
        <v>717K</v>
      </c>
      <c r="X44" s="119"/>
      <c r="Y44" s="120"/>
      <c r="Z44" s="60"/>
      <c r="AC44" s="94">
        <f>AC43*4/AF43</f>
        <v>0.1701534170153417</v>
      </c>
      <c r="AD44" s="94">
        <f>AD43*9/AF43</f>
        <v>0.3138075313807531</v>
      </c>
      <c r="AE44" s="94">
        <f>AE43*4/AF43</f>
        <v>0.5160390516039052</v>
      </c>
    </row>
    <row r="45" spans="2:32" s="124" customFormat="1" ht="21.75" customHeight="1">
      <c r="B45" s="121"/>
      <c r="C45" s="61"/>
      <c r="D45" s="82"/>
      <c r="E45" s="122"/>
      <c r="F45" s="82"/>
      <c r="G45" s="82"/>
      <c r="H45" s="122"/>
      <c r="I45" s="82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123"/>
      <c r="AA45" s="106"/>
      <c r="AB45" s="100"/>
      <c r="AC45" s="106"/>
      <c r="AD45" s="106"/>
      <c r="AE45" s="106"/>
      <c r="AF45" s="106"/>
    </row>
    <row r="46" spans="2:25" ht="20.25">
      <c r="B46" s="100"/>
      <c r="C46" s="124"/>
      <c r="D46" s="270"/>
      <c r="E46" s="270"/>
      <c r="F46" s="271"/>
      <c r="G46" s="271"/>
      <c r="H46" s="125"/>
      <c r="I46" s="61"/>
      <c r="J46" s="61"/>
      <c r="K46" s="125"/>
      <c r="L46" s="61"/>
      <c r="N46" s="125"/>
      <c r="O46" s="61"/>
      <c r="Q46" s="125"/>
      <c r="R46" s="61"/>
      <c r="T46" s="125"/>
      <c r="U46" s="61"/>
      <c r="V46" s="126"/>
      <c r="Y46" s="129"/>
    </row>
    <row r="47" ht="20.25">
      <c r="Y47" s="129"/>
    </row>
    <row r="48" ht="20.25">
      <c r="Y48" s="129"/>
    </row>
    <row r="49" ht="20.25">
      <c r="Y49" s="129"/>
    </row>
    <row r="50" ht="20.25">
      <c r="Y50" s="129"/>
    </row>
    <row r="51" ht="20.25">
      <c r="Y51" s="129"/>
    </row>
    <row r="52" ht="20.25">
      <c r="Y52" s="129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H6" sqref="H6"/>
    </sheetView>
  </sheetViews>
  <sheetFormatPr defaultColWidth="9.00390625" defaultRowHeight="16.5"/>
  <cols>
    <col min="1" max="1" width="1.875" style="196" customWidth="1"/>
    <col min="2" max="2" width="4.875" style="208" customWidth="1"/>
    <col min="3" max="3" width="0" style="196" hidden="1" customWidth="1"/>
    <col min="4" max="4" width="18.625" style="196" customWidth="1"/>
    <col min="5" max="5" width="5.625" style="209" customWidth="1"/>
    <col min="6" max="6" width="9.625" style="196" customWidth="1"/>
    <col min="7" max="7" width="18.625" style="196" customWidth="1"/>
    <col min="8" max="8" width="5.625" style="209" customWidth="1"/>
    <col min="9" max="9" width="9.625" style="196" customWidth="1"/>
    <col min="10" max="10" width="18.625" style="196" customWidth="1"/>
    <col min="11" max="11" width="5.625" style="209" customWidth="1"/>
    <col min="12" max="12" width="9.625" style="196" customWidth="1"/>
    <col min="13" max="13" width="18.625" style="196" customWidth="1"/>
    <col min="14" max="14" width="5.625" style="209" customWidth="1"/>
    <col min="15" max="15" width="9.625" style="196" customWidth="1"/>
    <col min="16" max="16" width="18.625" style="196" customWidth="1"/>
    <col min="17" max="17" width="5.625" style="209" customWidth="1"/>
    <col min="18" max="18" width="9.625" style="196" customWidth="1"/>
    <col min="19" max="19" width="18.625" style="196" customWidth="1"/>
    <col min="20" max="20" width="5.625" style="209" customWidth="1"/>
    <col min="21" max="21" width="9.625" style="196" customWidth="1"/>
    <col min="22" max="22" width="5.25390625" style="212" customWidth="1"/>
    <col min="23" max="23" width="11.75390625" style="127" customWidth="1"/>
    <col min="24" max="24" width="11.25390625" style="128" customWidth="1"/>
    <col min="25" max="25" width="6.625" style="131" customWidth="1"/>
    <col min="26" max="26" width="6.625" style="196" customWidth="1"/>
    <col min="27" max="27" width="6.00390625" style="183" hidden="1" customWidth="1"/>
    <col min="28" max="28" width="5.50390625" style="184" hidden="1" customWidth="1"/>
    <col min="29" max="29" width="7.75390625" style="183" hidden="1" customWidth="1"/>
    <col min="30" max="30" width="8.00390625" style="183" hidden="1" customWidth="1"/>
    <col min="31" max="31" width="7.875" style="183" hidden="1" customWidth="1"/>
    <col min="32" max="32" width="7.50390625" style="183" hidden="1" customWidth="1"/>
    <col min="33" max="16384" width="9.00390625" style="196" customWidth="1"/>
  </cols>
  <sheetData>
    <row r="1" spans="2:28" s="183" customFormat="1" ht="38.25">
      <c r="B1" s="275" t="s">
        <v>457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47"/>
      <c r="AB1" s="184"/>
    </row>
    <row r="2" spans="2:28" s="183" customFormat="1" ht="13.5" customHeight="1">
      <c r="B2" s="276"/>
      <c r="C2" s="277"/>
      <c r="D2" s="277"/>
      <c r="E2" s="277"/>
      <c r="F2" s="277"/>
      <c r="G2" s="277"/>
      <c r="H2" s="50"/>
      <c r="I2" s="47"/>
      <c r="J2" s="47"/>
      <c r="K2" s="50"/>
      <c r="L2" s="47"/>
      <c r="M2" s="47"/>
      <c r="N2" s="50"/>
      <c r="O2" s="47"/>
      <c r="P2" s="47"/>
      <c r="Q2" s="50"/>
      <c r="R2" s="47"/>
      <c r="S2" s="47"/>
      <c r="T2" s="50"/>
      <c r="U2" s="47"/>
      <c r="V2" s="51"/>
      <c r="W2" s="52"/>
      <c r="X2" s="53"/>
      <c r="Y2" s="52"/>
      <c r="Z2" s="47"/>
      <c r="AB2" s="184"/>
    </row>
    <row r="3" spans="2:28" s="183" customFormat="1" ht="32.25" customHeight="1" thickBot="1">
      <c r="B3" s="133" t="s">
        <v>39</v>
      </c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T3" s="186"/>
      <c r="U3" s="186"/>
      <c r="V3" s="187"/>
      <c r="W3" s="57"/>
      <c r="X3" s="58"/>
      <c r="Y3" s="59"/>
      <c r="Z3" s="188"/>
      <c r="AB3" s="184"/>
    </row>
    <row r="4" spans="2:32" s="72" customFormat="1" ht="99">
      <c r="B4" s="189" t="s">
        <v>0</v>
      </c>
      <c r="C4" s="63" t="s">
        <v>1</v>
      </c>
      <c r="D4" s="64" t="s">
        <v>2</v>
      </c>
      <c r="E4" s="65" t="s">
        <v>37</v>
      </c>
      <c r="F4" s="64"/>
      <c r="G4" s="64" t="s">
        <v>3</v>
      </c>
      <c r="H4" s="65" t="s">
        <v>37</v>
      </c>
      <c r="I4" s="64"/>
      <c r="J4" s="64" t="s">
        <v>4</v>
      </c>
      <c r="K4" s="65" t="s">
        <v>37</v>
      </c>
      <c r="L4" s="66"/>
      <c r="M4" s="64" t="s">
        <v>4</v>
      </c>
      <c r="N4" s="65" t="s">
        <v>37</v>
      </c>
      <c r="O4" s="64"/>
      <c r="P4" s="64" t="s">
        <v>4</v>
      </c>
      <c r="Q4" s="65" t="s">
        <v>37</v>
      </c>
      <c r="R4" s="64"/>
      <c r="S4" s="67" t="s">
        <v>5</v>
      </c>
      <c r="T4" s="65" t="s">
        <v>37</v>
      </c>
      <c r="U4" s="64"/>
      <c r="V4" s="134" t="s">
        <v>43</v>
      </c>
      <c r="W4" s="68" t="s">
        <v>6</v>
      </c>
      <c r="X4" s="69" t="s">
        <v>13</v>
      </c>
      <c r="Y4" s="70" t="s">
        <v>14</v>
      </c>
      <c r="Z4" s="71"/>
      <c r="AA4" s="183"/>
      <c r="AB4" s="184"/>
      <c r="AC4" s="183" t="s">
        <v>17</v>
      </c>
      <c r="AD4" s="183" t="s">
        <v>18</v>
      </c>
      <c r="AE4" s="183" t="s">
        <v>19</v>
      </c>
      <c r="AF4" s="183" t="s">
        <v>20</v>
      </c>
    </row>
    <row r="5" spans="2:32" s="77" customFormat="1" ht="64.5" customHeight="1">
      <c r="B5" s="190">
        <v>11</v>
      </c>
      <c r="C5" s="272"/>
      <c r="D5" s="73" t="str">
        <f>'00月菜單1'!A14</f>
        <v>白米飯</v>
      </c>
      <c r="E5" s="73" t="s">
        <v>55</v>
      </c>
      <c r="F5" s="18" t="s">
        <v>15</v>
      </c>
      <c r="G5" s="73" t="str">
        <f>'00月菜單1'!A15</f>
        <v>香滷雞腿</v>
      </c>
      <c r="H5" s="73" t="s">
        <v>522</v>
      </c>
      <c r="I5" s="18" t="s">
        <v>15</v>
      </c>
      <c r="J5" s="73" t="str">
        <f>'00月菜單1'!A16</f>
        <v>古都肉燥</v>
      </c>
      <c r="K5" s="73" t="s">
        <v>228</v>
      </c>
      <c r="L5" s="18" t="s">
        <v>15</v>
      </c>
      <c r="M5" s="73" t="str">
        <f>'00月菜單1'!A17</f>
        <v>香Q滷蛋</v>
      </c>
      <c r="N5" s="73" t="s">
        <v>519</v>
      </c>
      <c r="O5" s="18" t="s">
        <v>15</v>
      </c>
      <c r="P5" s="73" t="str">
        <f>'00月菜單1'!A18</f>
        <v>深色蔬菜</v>
      </c>
      <c r="Q5" s="73" t="s">
        <v>47</v>
      </c>
      <c r="R5" s="18" t="s">
        <v>15</v>
      </c>
      <c r="S5" s="73" t="str">
        <f>'00月菜單1'!A19</f>
        <v>味噌豆腐湯(豆)</v>
      </c>
      <c r="T5" s="73" t="s">
        <v>46</v>
      </c>
      <c r="U5" s="18" t="s">
        <v>15</v>
      </c>
      <c r="V5" s="266"/>
      <c r="W5" s="74" t="s">
        <v>40</v>
      </c>
      <c r="X5" s="75" t="s">
        <v>16</v>
      </c>
      <c r="Y5" s="76">
        <f aca="true" t="shared" si="0" ref="Y5:Y10">AB5</f>
        <v>5.5</v>
      </c>
      <c r="Z5" s="183"/>
      <c r="AA5" s="191" t="s">
        <v>22</v>
      </c>
      <c r="AB5" s="184">
        <v>5.5</v>
      </c>
      <c r="AC5" s="184">
        <f>AB5*2</f>
        <v>11</v>
      </c>
      <c r="AD5" s="184"/>
      <c r="AE5" s="184">
        <f>AB5*15</f>
        <v>82.5</v>
      </c>
      <c r="AF5" s="184">
        <f>AC5*4+AE5*4</f>
        <v>374</v>
      </c>
    </row>
    <row r="6" spans="2:32" ht="27.75" customHeight="1">
      <c r="B6" s="192" t="s">
        <v>8</v>
      </c>
      <c r="C6" s="272"/>
      <c r="D6" s="23" t="s">
        <v>318</v>
      </c>
      <c r="E6" s="24"/>
      <c r="F6" s="23">
        <v>130</v>
      </c>
      <c r="G6" s="24" t="s">
        <v>515</v>
      </c>
      <c r="H6" s="24"/>
      <c r="I6" s="24"/>
      <c r="J6" s="182" t="s">
        <v>517</v>
      </c>
      <c r="K6" s="24"/>
      <c r="L6" s="24">
        <v>60</v>
      </c>
      <c r="M6" s="182" t="s">
        <v>334</v>
      </c>
      <c r="N6" s="24"/>
      <c r="O6" s="24">
        <v>50</v>
      </c>
      <c r="P6" s="182" t="s">
        <v>323</v>
      </c>
      <c r="Q6" s="24"/>
      <c r="R6" s="24">
        <v>120</v>
      </c>
      <c r="S6" s="24" t="s">
        <v>321</v>
      </c>
      <c r="T6" s="23" t="s">
        <v>520</v>
      </c>
      <c r="U6" s="23">
        <v>30</v>
      </c>
      <c r="V6" s="267"/>
      <c r="W6" s="78" t="str">
        <f>AE11&amp;"g"</f>
        <v>92.5g</v>
      </c>
      <c r="X6" s="79" t="s">
        <v>21</v>
      </c>
      <c r="Y6" s="80">
        <f t="shared" si="0"/>
        <v>2.8</v>
      </c>
      <c r="Z6" s="188"/>
      <c r="AA6" s="193" t="s">
        <v>24</v>
      </c>
      <c r="AB6" s="184">
        <v>2.8</v>
      </c>
      <c r="AC6" s="194">
        <f>AB6*7</f>
        <v>19.599999999999998</v>
      </c>
      <c r="AD6" s="184">
        <f>AB6*5</f>
        <v>14</v>
      </c>
      <c r="AE6" s="184" t="s">
        <v>25</v>
      </c>
      <c r="AF6" s="195">
        <f>AC6*4+AD6*9</f>
        <v>204.39999999999998</v>
      </c>
    </row>
    <row r="7" spans="2:32" ht="27.75" customHeight="1">
      <c r="B7" s="192">
        <v>4</v>
      </c>
      <c r="C7" s="272"/>
      <c r="D7" s="23"/>
      <c r="E7" s="24"/>
      <c r="F7" s="23"/>
      <c r="G7" s="24"/>
      <c r="H7" s="24"/>
      <c r="I7" s="24"/>
      <c r="J7" s="24" t="s">
        <v>516</v>
      </c>
      <c r="K7" s="88"/>
      <c r="L7" s="24">
        <v>2</v>
      </c>
      <c r="M7" s="24"/>
      <c r="N7" s="24"/>
      <c r="O7" s="24"/>
      <c r="P7" s="24"/>
      <c r="Q7" s="24"/>
      <c r="R7" s="24"/>
      <c r="S7" s="24"/>
      <c r="T7" s="23"/>
      <c r="U7" s="23"/>
      <c r="V7" s="267"/>
      <c r="W7" s="83" t="s">
        <v>41</v>
      </c>
      <c r="X7" s="84" t="s">
        <v>23</v>
      </c>
      <c r="Y7" s="80">
        <f t="shared" si="0"/>
        <v>2</v>
      </c>
      <c r="Z7" s="183"/>
      <c r="AA7" s="183" t="s">
        <v>27</v>
      </c>
      <c r="AB7" s="184">
        <v>2</v>
      </c>
      <c r="AC7" s="184">
        <f>AB7*1</f>
        <v>2</v>
      </c>
      <c r="AD7" s="184" t="s">
        <v>25</v>
      </c>
      <c r="AE7" s="184">
        <f>AB7*5</f>
        <v>10</v>
      </c>
      <c r="AF7" s="184">
        <f>AC7*4+AE7*4</f>
        <v>48</v>
      </c>
    </row>
    <row r="8" spans="2:32" ht="27.75" customHeight="1">
      <c r="B8" s="192" t="s">
        <v>10</v>
      </c>
      <c r="C8" s="272"/>
      <c r="D8" s="23"/>
      <c r="E8" s="24"/>
      <c r="F8" s="23"/>
      <c r="G8" s="24"/>
      <c r="H8" s="88"/>
      <c r="I8" s="24"/>
      <c r="J8" s="24"/>
      <c r="K8" s="88"/>
      <c r="L8" s="24"/>
      <c r="M8" s="24"/>
      <c r="N8" s="88"/>
      <c r="O8" s="24"/>
      <c r="P8" s="24"/>
      <c r="Q8" s="88"/>
      <c r="R8" s="24"/>
      <c r="S8" s="24"/>
      <c r="T8" s="88"/>
      <c r="U8" s="23"/>
      <c r="V8" s="267"/>
      <c r="W8" s="78" t="str">
        <f>AD11&amp;"g"</f>
        <v>26.5g</v>
      </c>
      <c r="X8" s="84" t="s">
        <v>26</v>
      </c>
      <c r="Y8" s="80">
        <f t="shared" si="0"/>
        <v>2.5</v>
      </c>
      <c r="Z8" s="188"/>
      <c r="AA8" s="183" t="s">
        <v>30</v>
      </c>
      <c r="AB8" s="184">
        <v>2.5</v>
      </c>
      <c r="AC8" s="184"/>
      <c r="AD8" s="184">
        <f>AB8*5</f>
        <v>12.5</v>
      </c>
      <c r="AE8" s="184" t="s">
        <v>25</v>
      </c>
      <c r="AF8" s="184">
        <f>AD8*9</f>
        <v>112.5</v>
      </c>
    </row>
    <row r="9" spans="2:31" ht="27.75" customHeight="1">
      <c r="B9" s="278" t="s">
        <v>514</v>
      </c>
      <c r="C9" s="272"/>
      <c r="D9" s="24"/>
      <c r="E9" s="24"/>
      <c r="F9" s="24"/>
      <c r="G9" s="24"/>
      <c r="H9" s="88"/>
      <c r="I9" s="24"/>
      <c r="J9" s="24"/>
      <c r="K9" s="88"/>
      <c r="L9" s="24"/>
      <c r="M9" s="24"/>
      <c r="N9" s="88"/>
      <c r="O9" s="24"/>
      <c r="P9" s="24"/>
      <c r="Q9" s="88"/>
      <c r="R9" s="24"/>
      <c r="S9" s="24"/>
      <c r="T9" s="88"/>
      <c r="U9" s="23"/>
      <c r="V9" s="267"/>
      <c r="W9" s="83" t="s">
        <v>42</v>
      </c>
      <c r="X9" s="84" t="s">
        <v>29</v>
      </c>
      <c r="Y9" s="80">
        <f t="shared" si="0"/>
        <v>0</v>
      </c>
      <c r="Z9" s="183"/>
      <c r="AA9" s="183" t="s">
        <v>31</v>
      </c>
      <c r="AE9" s="183">
        <f>AB9*15</f>
        <v>0</v>
      </c>
    </row>
    <row r="10" spans="2:31" ht="27.75" customHeight="1">
      <c r="B10" s="278"/>
      <c r="C10" s="272"/>
      <c r="D10" s="24"/>
      <c r="E10" s="24"/>
      <c r="F10" s="24"/>
      <c r="G10" s="24"/>
      <c r="H10" s="88"/>
      <c r="I10" s="24"/>
      <c r="J10" s="24"/>
      <c r="K10" s="88"/>
      <c r="L10" s="24"/>
      <c r="M10" s="24"/>
      <c r="N10" s="88"/>
      <c r="O10" s="24"/>
      <c r="P10" s="24"/>
      <c r="Q10" s="88"/>
      <c r="R10" s="24"/>
      <c r="S10" s="24"/>
      <c r="T10" s="88"/>
      <c r="U10" s="23"/>
      <c r="V10" s="267"/>
      <c r="W10" s="78" t="str">
        <f>AC11&amp;"g"</f>
        <v>32.6g</v>
      </c>
      <c r="X10" s="132" t="s">
        <v>38</v>
      </c>
      <c r="Y10" s="90">
        <f t="shared" si="0"/>
        <v>0</v>
      </c>
      <c r="Z10" s="188"/>
      <c r="AA10" s="136" t="s">
        <v>38</v>
      </c>
      <c r="AC10" s="183">
        <f>AB10*8</f>
        <v>0</v>
      </c>
      <c r="AD10" s="183">
        <f>AB10*4</f>
        <v>0</v>
      </c>
      <c r="AE10" s="183">
        <f>AB10*12</f>
        <v>0</v>
      </c>
    </row>
    <row r="11" spans="2:32" ht="27.75" customHeight="1">
      <c r="B11" s="197" t="s">
        <v>32</v>
      </c>
      <c r="C11" s="198"/>
      <c r="D11" s="24"/>
      <c r="E11" s="88"/>
      <c r="F11" s="24"/>
      <c r="G11" s="23"/>
      <c r="H11" s="88"/>
      <c r="I11" s="23"/>
      <c r="J11" s="23"/>
      <c r="K11" s="88"/>
      <c r="L11" s="23"/>
      <c r="M11" s="23"/>
      <c r="N11" s="88"/>
      <c r="O11" s="23"/>
      <c r="P11" s="23"/>
      <c r="Q11" s="88"/>
      <c r="R11" s="23"/>
      <c r="S11" s="23"/>
      <c r="T11" s="88"/>
      <c r="U11" s="23"/>
      <c r="V11" s="267"/>
      <c r="W11" s="83" t="s">
        <v>12</v>
      </c>
      <c r="X11" s="92"/>
      <c r="Y11" s="80"/>
      <c r="Z11" s="183"/>
      <c r="AC11" s="183">
        <f>SUM(AC5:AC10)</f>
        <v>32.599999999999994</v>
      </c>
      <c r="AD11" s="183">
        <f>SUM(AD5:AD10)</f>
        <v>26.5</v>
      </c>
      <c r="AE11" s="183">
        <f>SUM(AE5:AE10)</f>
        <v>92.5</v>
      </c>
      <c r="AF11" s="183">
        <f>AC11*4+AD11*9+AE11*4</f>
        <v>738.9</v>
      </c>
    </row>
    <row r="12" spans="2:31" ht="27.75" customHeight="1">
      <c r="B12" s="199"/>
      <c r="C12" s="200"/>
      <c r="D12" s="88"/>
      <c r="E12" s="88"/>
      <c r="F12" s="23"/>
      <c r="G12" s="23"/>
      <c r="H12" s="88"/>
      <c r="I12" s="23"/>
      <c r="J12" s="23"/>
      <c r="K12" s="88"/>
      <c r="L12" s="23"/>
      <c r="M12" s="23"/>
      <c r="N12" s="88"/>
      <c r="O12" s="23"/>
      <c r="P12" s="23"/>
      <c r="Q12" s="88"/>
      <c r="R12" s="23"/>
      <c r="S12" s="23"/>
      <c r="T12" s="88"/>
      <c r="U12" s="23"/>
      <c r="V12" s="268"/>
      <c r="W12" s="95" t="str">
        <f>AF11&amp;"K"</f>
        <v>738.9K</v>
      </c>
      <c r="X12" s="96"/>
      <c r="Y12" s="97"/>
      <c r="Z12" s="188"/>
      <c r="AA12" s="196"/>
      <c r="AB12" s="196"/>
      <c r="AC12" s="201">
        <f>AC11*4/AF11</f>
        <v>0.17647854919474892</v>
      </c>
      <c r="AD12" s="201">
        <f>AD11*9/AF11</f>
        <v>0.32277710109622415</v>
      </c>
      <c r="AE12" s="201">
        <f>AE11*4/AF11</f>
        <v>0.5007443497090269</v>
      </c>
    </row>
    <row r="13" spans="2:32" s="77" customFormat="1" ht="27.75" customHeight="1">
      <c r="B13" s="190">
        <v>11</v>
      </c>
      <c r="C13" s="272"/>
      <c r="D13" s="73" t="str">
        <f>'00月菜單1'!E14</f>
        <v>五穀飯</v>
      </c>
      <c r="E13" s="73" t="s">
        <v>182</v>
      </c>
      <c r="F13" s="73"/>
      <c r="G13" s="73" t="str">
        <f>'00月菜單1'!E15</f>
        <v>燒烤豬排</v>
      </c>
      <c r="H13" s="73" t="s">
        <v>337</v>
      </c>
      <c r="I13" s="73"/>
      <c r="J13" s="73" t="str">
        <f>'00月菜單1'!E16</f>
        <v>香滷肉燥</v>
      </c>
      <c r="K13" s="73" t="s">
        <v>184</v>
      </c>
      <c r="L13" s="73"/>
      <c r="M13" s="73" t="str">
        <f>'00月菜單1'!E17</f>
        <v>茶香滷蛋</v>
      </c>
      <c r="N13" s="73" t="s">
        <v>340</v>
      </c>
      <c r="O13" s="73"/>
      <c r="P13" s="73" t="str">
        <f>'00月菜單1'!E18</f>
        <v>淺色蔬菜</v>
      </c>
      <c r="Q13" s="73" t="s">
        <v>185</v>
      </c>
      <c r="R13" s="73"/>
      <c r="S13" s="73" t="str">
        <f>'00月菜單1'!E19</f>
        <v>鹹菜鴨肉湯(醃)</v>
      </c>
      <c r="T13" s="73" t="s">
        <v>184</v>
      </c>
      <c r="U13" s="73"/>
      <c r="V13" s="266"/>
      <c r="W13" s="74" t="s">
        <v>186</v>
      </c>
      <c r="X13" s="75" t="s">
        <v>187</v>
      </c>
      <c r="Y13" s="76">
        <f>AB13</f>
        <v>5.5</v>
      </c>
      <c r="Z13" s="183"/>
      <c r="AA13" s="191" t="s">
        <v>188</v>
      </c>
      <c r="AB13" s="184">
        <v>5.5</v>
      </c>
      <c r="AC13" s="184">
        <f>AB13*2</f>
        <v>11</v>
      </c>
      <c r="AD13" s="184"/>
      <c r="AE13" s="184">
        <f>AB13*15</f>
        <v>82.5</v>
      </c>
      <c r="AF13" s="184">
        <f>AC13*4+AE13*4</f>
        <v>374</v>
      </c>
    </row>
    <row r="14" spans="2:32" ht="27.75" customHeight="1">
      <c r="B14" s="192" t="s">
        <v>189</v>
      </c>
      <c r="C14" s="272"/>
      <c r="D14" s="23" t="s">
        <v>318</v>
      </c>
      <c r="E14" s="23"/>
      <c r="F14" s="23">
        <v>90</v>
      </c>
      <c r="G14" s="23" t="s">
        <v>338</v>
      </c>
      <c r="H14" s="24"/>
      <c r="I14" s="23">
        <v>70</v>
      </c>
      <c r="J14" s="182" t="s">
        <v>339</v>
      </c>
      <c r="K14" s="23"/>
      <c r="L14" s="24">
        <v>45</v>
      </c>
      <c r="M14" s="182" t="s">
        <v>334</v>
      </c>
      <c r="N14" s="23"/>
      <c r="O14" s="23">
        <v>50</v>
      </c>
      <c r="P14" s="182" t="s">
        <v>323</v>
      </c>
      <c r="Q14" s="24"/>
      <c r="R14" s="24">
        <v>120</v>
      </c>
      <c r="S14" s="23" t="s">
        <v>498</v>
      </c>
      <c r="T14" s="23" t="s">
        <v>400</v>
      </c>
      <c r="U14" s="23">
        <v>10</v>
      </c>
      <c r="V14" s="267"/>
      <c r="W14" s="78" t="str">
        <f>AE19&amp;" "&amp;"g"</f>
        <v>92.5 g</v>
      </c>
      <c r="X14" s="79" t="s">
        <v>190</v>
      </c>
      <c r="Y14" s="80">
        <f>AB14</f>
        <v>2</v>
      </c>
      <c r="Z14" s="188"/>
      <c r="AA14" s="193" t="s">
        <v>191</v>
      </c>
      <c r="AB14" s="184">
        <v>2</v>
      </c>
      <c r="AC14" s="194">
        <f>AB14*7</f>
        <v>14</v>
      </c>
      <c r="AD14" s="184">
        <f>AB14*5</f>
        <v>10</v>
      </c>
      <c r="AE14" s="184" t="s">
        <v>192</v>
      </c>
      <c r="AF14" s="195">
        <f>AC14*4+AD14*9</f>
        <v>146</v>
      </c>
    </row>
    <row r="15" spans="2:32" ht="27.75" customHeight="1">
      <c r="B15" s="192">
        <v>6</v>
      </c>
      <c r="C15" s="272"/>
      <c r="D15" s="23" t="s">
        <v>336</v>
      </c>
      <c r="E15" s="23"/>
      <c r="F15" s="23">
        <v>40</v>
      </c>
      <c r="G15" s="23" t="s">
        <v>452</v>
      </c>
      <c r="H15" s="24"/>
      <c r="I15" s="23">
        <v>30</v>
      </c>
      <c r="J15" s="24" t="s">
        <v>328</v>
      </c>
      <c r="K15" s="23"/>
      <c r="L15" s="24">
        <v>20</v>
      </c>
      <c r="M15" s="24"/>
      <c r="N15" s="23"/>
      <c r="O15" s="23"/>
      <c r="P15" s="23"/>
      <c r="Q15" s="23"/>
      <c r="R15" s="23"/>
      <c r="S15" s="23" t="s">
        <v>499</v>
      </c>
      <c r="T15" s="23"/>
      <c r="U15" s="23">
        <v>20</v>
      </c>
      <c r="V15" s="267"/>
      <c r="W15" s="83" t="s">
        <v>9</v>
      </c>
      <c r="X15" s="84" t="s">
        <v>193</v>
      </c>
      <c r="Y15" s="80">
        <f>AB15</f>
        <v>2</v>
      </c>
      <c r="Z15" s="183"/>
      <c r="AA15" s="183" t="s">
        <v>194</v>
      </c>
      <c r="AB15" s="184">
        <v>2</v>
      </c>
      <c r="AC15" s="184">
        <f>AB15*1</f>
        <v>2</v>
      </c>
      <c r="AD15" s="184" t="s">
        <v>192</v>
      </c>
      <c r="AE15" s="184">
        <f>AB15*5</f>
        <v>10</v>
      </c>
      <c r="AF15" s="184">
        <f>AC15*4+AE15*4</f>
        <v>48</v>
      </c>
    </row>
    <row r="16" spans="2:32" ht="27.75" customHeight="1">
      <c r="B16" s="192" t="s">
        <v>10</v>
      </c>
      <c r="C16" s="272"/>
      <c r="D16" s="88"/>
      <c r="E16" s="88"/>
      <c r="F16" s="23"/>
      <c r="G16" s="23" t="s">
        <v>453</v>
      </c>
      <c r="H16" s="88"/>
      <c r="I16" s="23">
        <v>20</v>
      </c>
      <c r="J16" s="24"/>
      <c r="K16" s="88"/>
      <c r="L16" s="24"/>
      <c r="M16" s="24"/>
      <c r="N16" s="88"/>
      <c r="O16" s="23"/>
      <c r="P16" s="23"/>
      <c r="Q16" s="88"/>
      <c r="R16" s="23"/>
      <c r="S16" s="23"/>
      <c r="T16" s="88"/>
      <c r="U16" s="23"/>
      <c r="V16" s="267"/>
      <c r="W16" s="78" t="str">
        <f>AD19&amp;" "&amp;"g"</f>
        <v>22.5 g</v>
      </c>
      <c r="X16" s="84" t="s">
        <v>195</v>
      </c>
      <c r="Y16" s="80">
        <f>AB16</f>
        <v>2.5</v>
      </c>
      <c r="Z16" s="188"/>
      <c r="AA16" s="183" t="s">
        <v>196</v>
      </c>
      <c r="AB16" s="184">
        <v>2.5</v>
      </c>
      <c r="AC16" s="184"/>
      <c r="AD16" s="184">
        <f>AB16*5</f>
        <v>12.5</v>
      </c>
      <c r="AE16" s="184" t="s">
        <v>192</v>
      </c>
      <c r="AF16" s="184">
        <f>AD16*9</f>
        <v>112.5</v>
      </c>
    </row>
    <row r="17" spans="2:31" ht="27.75" customHeight="1">
      <c r="B17" s="278" t="s">
        <v>197</v>
      </c>
      <c r="C17" s="272"/>
      <c r="D17" s="88"/>
      <c r="E17" s="88"/>
      <c r="F17" s="23"/>
      <c r="G17" s="23"/>
      <c r="H17" s="88"/>
      <c r="I17" s="23"/>
      <c r="J17" s="24"/>
      <c r="K17" s="88"/>
      <c r="L17" s="24"/>
      <c r="M17" s="24"/>
      <c r="N17" s="88"/>
      <c r="O17" s="23"/>
      <c r="P17" s="23"/>
      <c r="Q17" s="88"/>
      <c r="R17" s="23"/>
      <c r="S17" s="23"/>
      <c r="T17" s="88"/>
      <c r="U17" s="23"/>
      <c r="V17" s="267"/>
      <c r="W17" s="83" t="s">
        <v>11</v>
      </c>
      <c r="X17" s="84" t="s">
        <v>198</v>
      </c>
      <c r="Y17" s="80">
        <f>AB17</f>
        <v>0</v>
      </c>
      <c r="Z17" s="183"/>
      <c r="AA17" s="183" t="s">
        <v>199</v>
      </c>
      <c r="AE17" s="183">
        <f>AB17*15</f>
        <v>0</v>
      </c>
    </row>
    <row r="18" spans="2:31" ht="27.75" customHeight="1">
      <c r="B18" s="278"/>
      <c r="C18" s="272"/>
      <c r="D18" s="88"/>
      <c r="E18" s="88"/>
      <c r="F18" s="23"/>
      <c r="G18" s="23"/>
      <c r="H18" s="88"/>
      <c r="I18" s="23"/>
      <c r="J18" s="23"/>
      <c r="K18" s="88"/>
      <c r="L18" s="23"/>
      <c r="M18" s="24"/>
      <c r="N18" s="88"/>
      <c r="O18" s="23"/>
      <c r="P18" s="23"/>
      <c r="Q18" s="88"/>
      <c r="R18" s="23"/>
      <c r="S18" s="202"/>
      <c r="T18" s="88"/>
      <c r="U18" s="202"/>
      <c r="V18" s="267"/>
      <c r="W18" s="78" t="str">
        <f>AC19&amp;" "&amp;"g"</f>
        <v>27 g</v>
      </c>
      <c r="X18" s="132" t="s">
        <v>200</v>
      </c>
      <c r="Y18" s="90">
        <v>0</v>
      </c>
      <c r="Z18" s="188"/>
      <c r="AA18" s="136" t="s">
        <v>200</v>
      </c>
      <c r="AC18" s="183">
        <f>AB18*8</f>
        <v>0</v>
      </c>
      <c r="AD18" s="183">
        <f>AB18*4</f>
        <v>0</v>
      </c>
      <c r="AE18" s="183">
        <f>AB18*12</f>
        <v>0</v>
      </c>
    </row>
    <row r="19" spans="2:32" ht="27.75" customHeight="1">
      <c r="B19" s="197" t="s">
        <v>201</v>
      </c>
      <c r="C19" s="198"/>
      <c r="D19" s="88"/>
      <c r="E19" s="88"/>
      <c r="F19" s="23"/>
      <c r="G19" s="23"/>
      <c r="H19" s="88"/>
      <c r="I19" s="23"/>
      <c r="J19" s="23"/>
      <c r="K19" s="88"/>
      <c r="L19" s="23"/>
      <c r="M19" s="23"/>
      <c r="N19" s="88"/>
      <c r="O19" s="23"/>
      <c r="P19" s="23"/>
      <c r="Q19" s="88"/>
      <c r="R19" s="23"/>
      <c r="S19" s="24"/>
      <c r="T19" s="88"/>
      <c r="U19" s="202"/>
      <c r="V19" s="267"/>
      <c r="W19" s="83" t="s">
        <v>12</v>
      </c>
      <c r="X19" s="92"/>
      <c r="Y19" s="80"/>
      <c r="Z19" s="183"/>
      <c r="AC19" s="183">
        <f>SUM(AC13:AC18)</f>
        <v>27</v>
      </c>
      <c r="AD19" s="183">
        <f>SUM(AD13:AD18)</f>
        <v>22.5</v>
      </c>
      <c r="AE19" s="183">
        <f>SUM(AE13:AE18)</f>
        <v>92.5</v>
      </c>
      <c r="AF19" s="183">
        <f>AC19*4+AD19*9+AE19*4</f>
        <v>680.5</v>
      </c>
    </row>
    <row r="20" spans="2:31" ht="27.75" customHeight="1">
      <c r="B20" s="199"/>
      <c r="C20" s="200"/>
      <c r="D20" s="88"/>
      <c r="E20" s="88"/>
      <c r="F20" s="23"/>
      <c r="G20" s="23"/>
      <c r="H20" s="88"/>
      <c r="I20" s="23"/>
      <c r="J20" s="23"/>
      <c r="K20" s="88"/>
      <c r="L20" s="23"/>
      <c r="M20" s="23"/>
      <c r="N20" s="88"/>
      <c r="O20" s="23"/>
      <c r="P20" s="23"/>
      <c r="Q20" s="88"/>
      <c r="R20" s="23"/>
      <c r="S20" s="23"/>
      <c r="T20" s="88"/>
      <c r="U20" s="23"/>
      <c r="V20" s="268"/>
      <c r="W20" s="78" t="str">
        <f>AF19&amp;"K"</f>
        <v>680.5K</v>
      </c>
      <c r="X20" s="89"/>
      <c r="Y20" s="90"/>
      <c r="Z20" s="188"/>
      <c r="AC20" s="201">
        <f>AC19*4/AF19</f>
        <v>0.15870683321087437</v>
      </c>
      <c r="AD20" s="201">
        <f>AD19*9/AF19</f>
        <v>0.2975753122703894</v>
      </c>
      <c r="AE20" s="201">
        <f>AE19*4/AF19</f>
        <v>0.5437178545187362</v>
      </c>
    </row>
    <row r="21" spans="2:32" s="77" customFormat="1" ht="27.75" customHeight="1">
      <c r="B21" s="203">
        <v>11</v>
      </c>
      <c r="C21" s="272"/>
      <c r="D21" s="73" t="str">
        <f>'00月菜單1'!I14</f>
        <v>白米飯</v>
      </c>
      <c r="E21" s="73" t="s">
        <v>503</v>
      </c>
      <c r="F21" s="73"/>
      <c r="G21" s="73" t="str">
        <f>'00月菜單1'!I15</f>
        <v>卡拉雞腿堡(炸加)</v>
      </c>
      <c r="H21" s="73"/>
      <c r="I21" s="73"/>
      <c r="J21" s="73" t="str">
        <f>'00月菜單1'!I16</f>
        <v>彩香雙菇</v>
      </c>
      <c r="K21" s="73" t="s">
        <v>327</v>
      </c>
      <c r="L21" s="73"/>
      <c r="M21" s="73" t="str">
        <f>'00月菜單1'!I17</f>
        <v>紅燒豆腐(豆)</v>
      </c>
      <c r="N21" s="73"/>
      <c r="O21" s="73"/>
      <c r="P21" s="73" t="str">
        <f>'00月菜單1'!I18</f>
        <v>深色蔬菜</v>
      </c>
      <c r="Q21" s="73"/>
      <c r="R21" s="73"/>
      <c r="S21" s="73" t="str">
        <f>'00月菜單1'!I19</f>
        <v>紫菜蛋花湯</v>
      </c>
      <c r="T21" s="73" t="s">
        <v>327</v>
      </c>
      <c r="U21" s="73"/>
      <c r="V21" s="266"/>
      <c r="W21" s="74" t="s">
        <v>7</v>
      </c>
      <c r="X21" s="75" t="s">
        <v>187</v>
      </c>
      <c r="Y21" s="76">
        <f aca="true" t="shared" si="1" ref="Y21:Y26">AB21</f>
        <v>5</v>
      </c>
      <c r="Z21" s="183"/>
      <c r="AA21" s="191" t="s">
        <v>188</v>
      </c>
      <c r="AB21" s="184">
        <v>5</v>
      </c>
      <c r="AC21" s="184">
        <f>AB21*2</f>
        <v>10</v>
      </c>
      <c r="AD21" s="184"/>
      <c r="AE21" s="184">
        <f>AB21*15</f>
        <v>75</v>
      </c>
      <c r="AF21" s="184">
        <f>AC21*4+AE21*4</f>
        <v>340</v>
      </c>
    </row>
    <row r="22" spans="2:32" s="101" customFormat="1" ht="27.75" customHeight="1">
      <c r="B22" s="192" t="s">
        <v>189</v>
      </c>
      <c r="C22" s="272"/>
      <c r="D22" s="23" t="s">
        <v>318</v>
      </c>
      <c r="E22" s="23"/>
      <c r="F22" s="23">
        <v>130</v>
      </c>
      <c r="G22" s="23" t="s">
        <v>342</v>
      </c>
      <c r="H22" s="23" t="s">
        <v>343</v>
      </c>
      <c r="I22" s="23">
        <v>70</v>
      </c>
      <c r="J22" s="23" t="s">
        <v>344</v>
      </c>
      <c r="K22" s="23"/>
      <c r="L22" s="23">
        <v>30</v>
      </c>
      <c r="M22" s="24" t="s">
        <v>321</v>
      </c>
      <c r="N22" s="24" t="s">
        <v>322</v>
      </c>
      <c r="O22" s="23">
        <v>50</v>
      </c>
      <c r="P22" s="24" t="s">
        <v>323</v>
      </c>
      <c r="Q22" s="24"/>
      <c r="R22" s="24">
        <v>120</v>
      </c>
      <c r="S22" s="23" t="s">
        <v>347</v>
      </c>
      <c r="T22" s="23"/>
      <c r="U22" s="23">
        <v>10</v>
      </c>
      <c r="V22" s="267"/>
      <c r="W22" s="78" t="str">
        <f>AE27&amp;" "&amp;"g"</f>
        <v>85 g</v>
      </c>
      <c r="X22" s="79" t="s">
        <v>190</v>
      </c>
      <c r="Y22" s="80">
        <f t="shared" si="1"/>
        <v>2.7</v>
      </c>
      <c r="Z22" s="98"/>
      <c r="AA22" s="193" t="s">
        <v>191</v>
      </c>
      <c r="AB22" s="184">
        <v>2.7</v>
      </c>
      <c r="AC22" s="194">
        <f>AB22*7</f>
        <v>18.900000000000002</v>
      </c>
      <c r="AD22" s="184">
        <f>AB22*5</f>
        <v>13.5</v>
      </c>
      <c r="AE22" s="184" t="s">
        <v>192</v>
      </c>
      <c r="AF22" s="195">
        <f>AC22*4+AD22*9</f>
        <v>197.10000000000002</v>
      </c>
    </row>
    <row r="23" spans="2:32" s="101" customFormat="1" ht="27.75" customHeight="1">
      <c r="B23" s="204">
        <v>7</v>
      </c>
      <c r="C23" s="272"/>
      <c r="D23" s="23"/>
      <c r="E23" s="23"/>
      <c r="F23" s="23"/>
      <c r="G23" s="23"/>
      <c r="H23" s="23"/>
      <c r="I23" s="23"/>
      <c r="J23" s="23" t="s">
        <v>345</v>
      </c>
      <c r="K23" s="88"/>
      <c r="L23" s="23">
        <v>20</v>
      </c>
      <c r="M23" s="23" t="s">
        <v>333</v>
      </c>
      <c r="N23" s="23"/>
      <c r="O23" s="23">
        <v>20</v>
      </c>
      <c r="P23" s="23"/>
      <c r="Q23" s="23"/>
      <c r="R23" s="23"/>
      <c r="S23" s="24" t="s">
        <v>334</v>
      </c>
      <c r="T23" s="23"/>
      <c r="U23" s="23">
        <v>15</v>
      </c>
      <c r="V23" s="267"/>
      <c r="W23" s="83" t="s">
        <v>9</v>
      </c>
      <c r="X23" s="84" t="s">
        <v>193</v>
      </c>
      <c r="Y23" s="80">
        <f t="shared" si="1"/>
        <v>2</v>
      </c>
      <c r="Z23" s="102"/>
      <c r="AA23" s="183" t="s">
        <v>194</v>
      </c>
      <c r="AB23" s="184">
        <v>2</v>
      </c>
      <c r="AC23" s="184">
        <f>AB23*1</f>
        <v>2</v>
      </c>
      <c r="AD23" s="184" t="s">
        <v>192</v>
      </c>
      <c r="AE23" s="184">
        <f>AB23*5</f>
        <v>10</v>
      </c>
      <c r="AF23" s="184">
        <f>AC23*4+AE23*4</f>
        <v>48</v>
      </c>
    </row>
    <row r="24" spans="2:32" s="101" customFormat="1" ht="27.75" customHeight="1">
      <c r="B24" s="204" t="s">
        <v>10</v>
      </c>
      <c r="C24" s="272"/>
      <c r="D24" s="23"/>
      <c r="E24" s="88"/>
      <c r="F24" s="23"/>
      <c r="G24" s="23"/>
      <c r="H24" s="88"/>
      <c r="I24" s="23"/>
      <c r="J24" s="23" t="s">
        <v>329</v>
      </c>
      <c r="K24" s="88"/>
      <c r="L24" s="23">
        <v>20</v>
      </c>
      <c r="M24" s="23" t="s">
        <v>346</v>
      </c>
      <c r="N24" s="88"/>
      <c r="O24" s="23">
        <v>20</v>
      </c>
      <c r="P24" s="23"/>
      <c r="Q24" s="88"/>
      <c r="R24" s="23"/>
      <c r="S24" s="23"/>
      <c r="T24" s="88"/>
      <c r="U24" s="23"/>
      <c r="V24" s="267"/>
      <c r="W24" s="78" t="str">
        <f>AD27&amp;" "&amp;"g"</f>
        <v>28.5 g</v>
      </c>
      <c r="X24" s="84" t="s">
        <v>195</v>
      </c>
      <c r="Y24" s="80">
        <f t="shared" si="1"/>
        <v>3</v>
      </c>
      <c r="Z24" s="98"/>
      <c r="AA24" s="183" t="s">
        <v>196</v>
      </c>
      <c r="AB24" s="184">
        <v>3</v>
      </c>
      <c r="AC24" s="184"/>
      <c r="AD24" s="184">
        <f>AB24*5</f>
        <v>15</v>
      </c>
      <c r="AE24" s="184" t="s">
        <v>192</v>
      </c>
      <c r="AF24" s="184">
        <f>AD24*9</f>
        <v>135</v>
      </c>
    </row>
    <row r="25" spans="2:32" s="101" customFormat="1" ht="27.75" customHeight="1">
      <c r="B25" s="279" t="s">
        <v>202</v>
      </c>
      <c r="C25" s="272"/>
      <c r="D25" s="23"/>
      <c r="E25" s="88"/>
      <c r="F25" s="23"/>
      <c r="G25" s="23"/>
      <c r="H25" s="88"/>
      <c r="I25" s="23"/>
      <c r="J25" s="23"/>
      <c r="K25" s="88"/>
      <c r="L25" s="23"/>
      <c r="M25" s="24" t="s">
        <v>335</v>
      </c>
      <c r="N25" s="88"/>
      <c r="O25" s="24">
        <v>20</v>
      </c>
      <c r="P25" s="24"/>
      <c r="Q25" s="88"/>
      <c r="R25" s="23"/>
      <c r="S25" s="23"/>
      <c r="T25" s="88"/>
      <c r="U25" s="23"/>
      <c r="V25" s="267"/>
      <c r="W25" s="83" t="s">
        <v>11</v>
      </c>
      <c r="X25" s="84" t="s">
        <v>203</v>
      </c>
      <c r="Y25" s="80">
        <f t="shared" si="1"/>
        <v>0</v>
      </c>
      <c r="Z25" s="102"/>
      <c r="AA25" s="183" t="s">
        <v>204</v>
      </c>
      <c r="AB25" s="184"/>
      <c r="AC25" s="183"/>
      <c r="AD25" s="183"/>
      <c r="AE25" s="183">
        <f>AB25*15</f>
        <v>0</v>
      </c>
      <c r="AF25" s="183"/>
    </row>
    <row r="26" spans="2:32" s="101" customFormat="1" ht="27.75" customHeight="1">
      <c r="B26" s="279"/>
      <c r="C26" s="272"/>
      <c r="D26" s="88"/>
      <c r="E26" s="88"/>
      <c r="F26" s="23"/>
      <c r="G26" s="107"/>
      <c r="H26" s="88"/>
      <c r="I26" s="23"/>
      <c r="J26" s="23"/>
      <c r="K26" s="88"/>
      <c r="L26" s="23"/>
      <c r="M26" s="23"/>
      <c r="N26" s="88"/>
      <c r="O26" s="23"/>
      <c r="P26" s="23"/>
      <c r="Q26" s="88"/>
      <c r="R26" s="23"/>
      <c r="S26" s="24"/>
      <c r="T26" s="88"/>
      <c r="U26" s="23"/>
      <c r="V26" s="267"/>
      <c r="W26" s="78" t="str">
        <f>AC27&amp;" "&amp;"g"</f>
        <v>30.9 g</v>
      </c>
      <c r="X26" s="132" t="s">
        <v>205</v>
      </c>
      <c r="Y26" s="80">
        <f t="shared" si="1"/>
        <v>0</v>
      </c>
      <c r="Z26" s="98"/>
      <c r="AA26" s="136" t="s">
        <v>205</v>
      </c>
      <c r="AB26" s="184"/>
      <c r="AC26" s="183">
        <f>AB26*8</f>
        <v>0</v>
      </c>
      <c r="AD26" s="183">
        <f>AB26*4</f>
        <v>0</v>
      </c>
      <c r="AE26" s="183">
        <f>AB26*12</f>
        <v>0</v>
      </c>
      <c r="AF26" s="183"/>
    </row>
    <row r="27" spans="2:32" s="101" customFormat="1" ht="27.75" customHeight="1">
      <c r="B27" s="197" t="s">
        <v>206</v>
      </c>
      <c r="C27" s="108"/>
      <c r="D27" s="23"/>
      <c r="E27" s="88"/>
      <c r="F27" s="23"/>
      <c r="G27" s="23"/>
      <c r="H27" s="88"/>
      <c r="I27" s="23"/>
      <c r="J27" s="23"/>
      <c r="K27" s="88"/>
      <c r="L27" s="23"/>
      <c r="M27" s="23"/>
      <c r="N27" s="88"/>
      <c r="O27" s="23"/>
      <c r="P27" s="23"/>
      <c r="Q27" s="88"/>
      <c r="R27" s="23"/>
      <c r="S27" s="23"/>
      <c r="T27" s="88"/>
      <c r="U27" s="23"/>
      <c r="V27" s="267"/>
      <c r="W27" s="83" t="s">
        <v>12</v>
      </c>
      <c r="X27" s="92"/>
      <c r="Y27" s="80"/>
      <c r="Z27" s="102"/>
      <c r="AA27" s="183"/>
      <c r="AB27" s="184"/>
      <c r="AC27" s="183">
        <f>SUM(AC21:AC26)</f>
        <v>30.900000000000002</v>
      </c>
      <c r="AD27" s="183">
        <f>SUM(AD21:AD26)</f>
        <v>28.5</v>
      </c>
      <c r="AE27" s="183">
        <f>SUM(AE21:AE26)</f>
        <v>85</v>
      </c>
      <c r="AF27" s="183">
        <f>AC27*4+AD27*9+AE27*4</f>
        <v>720.1</v>
      </c>
    </row>
    <row r="28" spans="2:32" s="101" customFormat="1" ht="27.75" customHeight="1" thickBot="1">
      <c r="B28" s="205"/>
      <c r="C28" s="109"/>
      <c r="D28" s="23"/>
      <c r="E28" s="88"/>
      <c r="F28" s="23"/>
      <c r="G28" s="23"/>
      <c r="H28" s="88"/>
      <c r="I28" s="23"/>
      <c r="J28" s="23"/>
      <c r="K28" s="88"/>
      <c r="L28" s="23"/>
      <c r="M28" s="23"/>
      <c r="N28" s="88"/>
      <c r="O28" s="23"/>
      <c r="P28" s="23"/>
      <c r="Q28" s="88"/>
      <c r="R28" s="23"/>
      <c r="S28" s="23"/>
      <c r="T28" s="88"/>
      <c r="U28" s="23"/>
      <c r="V28" s="268"/>
      <c r="W28" s="78" t="str">
        <f>AF27&amp;"K"</f>
        <v>720.1K</v>
      </c>
      <c r="X28" s="96"/>
      <c r="Y28" s="80"/>
      <c r="Z28" s="98"/>
      <c r="AA28" s="102"/>
      <c r="AB28" s="110"/>
      <c r="AC28" s="201">
        <f>AC27*4/AF27</f>
        <v>0.1716428273850854</v>
      </c>
      <c r="AD28" s="201">
        <f>AD27*9/AF27</f>
        <v>0.35620052770448546</v>
      </c>
      <c r="AE28" s="201">
        <f>AE27*4/AF27</f>
        <v>0.4721566449104291</v>
      </c>
      <c r="AF28" s="102"/>
    </row>
    <row r="29" spans="2:32" s="77" customFormat="1" ht="27.75" customHeight="1">
      <c r="B29" s="190">
        <v>11</v>
      </c>
      <c r="C29" s="272"/>
      <c r="D29" s="73" t="str">
        <f>'00月菜單1'!M14</f>
        <v>地瓜飯</v>
      </c>
      <c r="E29" s="73" t="s">
        <v>182</v>
      </c>
      <c r="F29" s="73"/>
      <c r="G29" s="73" t="str">
        <f>'00月菜單1'!M15</f>
        <v>蔥燒排骨</v>
      </c>
      <c r="H29" s="73" t="s">
        <v>327</v>
      </c>
      <c r="I29" s="73"/>
      <c r="J29" s="73" t="str">
        <f>'00月菜單1'!M16</f>
        <v>脆炒洋芋</v>
      </c>
      <c r="K29" s="73" t="s">
        <v>228</v>
      </c>
      <c r="L29" s="73"/>
      <c r="M29" s="73" t="str">
        <f>'00月菜單1'!M17</f>
        <v>蛋酥絲瓜</v>
      </c>
      <c r="N29" s="73" t="s">
        <v>184</v>
      </c>
      <c r="O29" s="73"/>
      <c r="P29" s="73" t="str">
        <f>'00月菜單1'!M18</f>
        <v>淺色蔬菜</v>
      </c>
      <c r="Q29" s="73" t="s">
        <v>185</v>
      </c>
      <c r="R29" s="73"/>
      <c r="S29" s="73" t="str">
        <f>'00月菜單1'!M19</f>
        <v>大黃瓜湯</v>
      </c>
      <c r="T29" s="73" t="s">
        <v>184</v>
      </c>
      <c r="U29" s="73"/>
      <c r="V29" s="266"/>
      <c r="W29" s="74" t="s">
        <v>7</v>
      </c>
      <c r="X29" s="75" t="s">
        <v>187</v>
      </c>
      <c r="Y29" s="112">
        <f aca="true" t="shared" si="2" ref="Y29:Y34">AB29</f>
        <v>5.5</v>
      </c>
      <c r="Z29" s="183"/>
      <c r="AA29" s="191" t="s">
        <v>188</v>
      </c>
      <c r="AB29" s="184">
        <v>5.5</v>
      </c>
      <c r="AC29" s="184">
        <f>AB29*2</f>
        <v>11</v>
      </c>
      <c r="AD29" s="184"/>
      <c r="AE29" s="184">
        <f>AB29*15</f>
        <v>82.5</v>
      </c>
      <c r="AF29" s="184">
        <f>AC29*4+AE29*4</f>
        <v>374</v>
      </c>
    </row>
    <row r="30" spans="2:32" ht="27.75" customHeight="1">
      <c r="B30" s="192" t="s">
        <v>189</v>
      </c>
      <c r="C30" s="272"/>
      <c r="D30" s="23" t="s">
        <v>318</v>
      </c>
      <c r="E30" s="23"/>
      <c r="F30" s="23">
        <v>90</v>
      </c>
      <c r="G30" s="182" t="s">
        <v>348</v>
      </c>
      <c r="H30" s="23"/>
      <c r="I30" s="24">
        <v>40</v>
      </c>
      <c r="J30" s="182" t="s">
        <v>351</v>
      </c>
      <c r="K30" s="24"/>
      <c r="L30" s="24">
        <v>30</v>
      </c>
      <c r="M30" s="182" t="s">
        <v>354</v>
      </c>
      <c r="N30" s="24"/>
      <c r="O30" s="24">
        <v>20</v>
      </c>
      <c r="P30" s="182" t="s">
        <v>323</v>
      </c>
      <c r="Q30" s="24"/>
      <c r="R30" s="24">
        <v>120</v>
      </c>
      <c r="S30" s="24" t="s">
        <v>356</v>
      </c>
      <c r="T30" s="24"/>
      <c r="U30" s="23">
        <v>20</v>
      </c>
      <c r="V30" s="267"/>
      <c r="W30" s="78" t="str">
        <f>AE35&amp;" "&amp;"g"</f>
        <v>92.5 g</v>
      </c>
      <c r="X30" s="79" t="s">
        <v>190</v>
      </c>
      <c r="Y30" s="113">
        <f t="shared" si="2"/>
        <v>2.8</v>
      </c>
      <c r="Z30" s="188"/>
      <c r="AA30" s="193" t="s">
        <v>191</v>
      </c>
      <c r="AB30" s="184">
        <v>2.8</v>
      </c>
      <c r="AC30" s="194">
        <f>AB30*7</f>
        <v>19.599999999999998</v>
      </c>
      <c r="AD30" s="184">
        <f>AB30*5</f>
        <v>14</v>
      </c>
      <c r="AE30" s="184" t="s">
        <v>192</v>
      </c>
      <c r="AF30" s="195">
        <f>AC30*4+AD30*9</f>
        <v>204.39999999999998</v>
      </c>
    </row>
    <row r="31" spans="2:32" ht="27.75" customHeight="1">
      <c r="B31" s="192">
        <v>8</v>
      </c>
      <c r="C31" s="272"/>
      <c r="D31" s="23" t="s">
        <v>319</v>
      </c>
      <c r="E31" s="23"/>
      <c r="F31" s="23">
        <v>40</v>
      </c>
      <c r="G31" s="23" t="s">
        <v>349</v>
      </c>
      <c r="H31" s="23"/>
      <c r="I31" s="24">
        <v>35</v>
      </c>
      <c r="J31" s="24" t="s">
        <v>352</v>
      </c>
      <c r="K31" s="24"/>
      <c r="L31" s="24">
        <v>30</v>
      </c>
      <c r="M31" s="24" t="s">
        <v>355</v>
      </c>
      <c r="N31" s="24"/>
      <c r="O31" s="24">
        <v>50</v>
      </c>
      <c r="P31" s="24"/>
      <c r="Q31" s="88"/>
      <c r="R31" s="24"/>
      <c r="S31" s="24"/>
      <c r="T31" s="24"/>
      <c r="U31" s="23"/>
      <c r="V31" s="267"/>
      <c r="W31" s="83" t="s">
        <v>9</v>
      </c>
      <c r="X31" s="84" t="s">
        <v>193</v>
      </c>
      <c r="Y31" s="113">
        <f t="shared" si="2"/>
        <v>2</v>
      </c>
      <c r="Z31" s="183"/>
      <c r="AA31" s="183" t="s">
        <v>194</v>
      </c>
      <c r="AB31" s="184">
        <v>2</v>
      </c>
      <c r="AC31" s="184">
        <f>AB31*1</f>
        <v>2</v>
      </c>
      <c r="AD31" s="184" t="s">
        <v>192</v>
      </c>
      <c r="AE31" s="184">
        <f>AB31*5</f>
        <v>10</v>
      </c>
      <c r="AF31" s="184">
        <f>AC31*4+AE31*4</f>
        <v>48</v>
      </c>
    </row>
    <row r="32" spans="2:32" ht="27.75" customHeight="1">
      <c r="B32" s="192" t="s">
        <v>10</v>
      </c>
      <c r="C32" s="272"/>
      <c r="D32" s="88"/>
      <c r="E32" s="88"/>
      <c r="F32" s="23"/>
      <c r="G32" s="23" t="s">
        <v>350</v>
      </c>
      <c r="H32" s="88"/>
      <c r="I32" s="23">
        <v>5</v>
      </c>
      <c r="J32" s="24" t="s">
        <v>353</v>
      </c>
      <c r="K32" s="24"/>
      <c r="L32" s="24">
        <v>10</v>
      </c>
      <c r="M32" s="23"/>
      <c r="N32" s="88"/>
      <c r="O32" s="23"/>
      <c r="P32" s="23"/>
      <c r="Q32" s="88"/>
      <c r="R32" s="23"/>
      <c r="S32" s="23"/>
      <c r="T32" s="23"/>
      <c r="U32" s="23"/>
      <c r="V32" s="267"/>
      <c r="W32" s="78" t="str">
        <f>AD35&amp;" "&amp;"g"</f>
        <v>26.5 g</v>
      </c>
      <c r="X32" s="84" t="s">
        <v>195</v>
      </c>
      <c r="Y32" s="113">
        <f t="shared" si="2"/>
        <v>2.5</v>
      </c>
      <c r="Z32" s="188"/>
      <c r="AA32" s="183" t="s">
        <v>196</v>
      </c>
      <c r="AB32" s="184">
        <v>2.5</v>
      </c>
      <c r="AC32" s="184"/>
      <c r="AD32" s="184">
        <f>AB32*5</f>
        <v>12.5</v>
      </c>
      <c r="AE32" s="184" t="s">
        <v>192</v>
      </c>
      <c r="AF32" s="184">
        <f>AD32*9</f>
        <v>112.5</v>
      </c>
    </row>
    <row r="33" spans="2:31" ht="27.75" customHeight="1">
      <c r="B33" s="278" t="s">
        <v>207</v>
      </c>
      <c r="C33" s="272"/>
      <c r="D33" s="88"/>
      <c r="E33" s="88"/>
      <c r="F33" s="23"/>
      <c r="G33" s="23"/>
      <c r="H33" s="88"/>
      <c r="I33" s="23"/>
      <c r="J33" s="24"/>
      <c r="K33" s="24"/>
      <c r="L33" s="24"/>
      <c r="M33" s="23"/>
      <c r="N33" s="88"/>
      <c r="O33" s="23"/>
      <c r="P33" s="23"/>
      <c r="Q33" s="88"/>
      <c r="R33" s="23"/>
      <c r="S33" s="24"/>
      <c r="T33" s="23"/>
      <c r="U33" s="23"/>
      <c r="V33" s="267"/>
      <c r="W33" s="83" t="s">
        <v>11</v>
      </c>
      <c r="X33" s="84" t="s">
        <v>203</v>
      </c>
      <c r="Y33" s="113">
        <f t="shared" si="2"/>
        <v>0</v>
      </c>
      <c r="Z33" s="183"/>
      <c r="AA33" s="183" t="s">
        <v>204</v>
      </c>
      <c r="AE33" s="183">
        <f>AB33*15</f>
        <v>0</v>
      </c>
    </row>
    <row r="34" spans="2:31" ht="27.75" customHeight="1">
      <c r="B34" s="278"/>
      <c r="C34" s="272"/>
      <c r="D34" s="88"/>
      <c r="E34" s="88"/>
      <c r="F34" s="23"/>
      <c r="G34" s="23"/>
      <c r="H34" s="88"/>
      <c r="I34" s="23"/>
      <c r="J34" s="24"/>
      <c r="K34" s="88"/>
      <c r="L34" s="24"/>
      <c r="M34" s="23"/>
      <c r="N34" s="88"/>
      <c r="O34" s="23"/>
      <c r="P34" s="23"/>
      <c r="Q34" s="88"/>
      <c r="R34" s="23"/>
      <c r="S34" s="24"/>
      <c r="T34" s="88"/>
      <c r="U34" s="23"/>
      <c r="V34" s="267"/>
      <c r="W34" s="78" t="str">
        <f>AC35&amp;" "&amp;"g"</f>
        <v>32.6 g</v>
      </c>
      <c r="X34" s="132" t="s">
        <v>205</v>
      </c>
      <c r="Y34" s="113">
        <f t="shared" si="2"/>
        <v>0</v>
      </c>
      <c r="Z34" s="188"/>
      <c r="AA34" s="136" t="s">
        <v>205</v>
      </c>
      <c r="AC34" s="183">
        <f>AB34*8</f>
        <v>0</v>
      </c>
      <c r="AD34" s="183">
        <f>AB34*4</f>
        <v>0</v>
      </c>
      <c r="AE34" s="183">
        <f>AB34*12</f>
        <v>0</v>
      </c>
    </row>
    <row r="35" spans="2:32" ht="27.75" customHeight="1">
      <c r="B35" s="197" t="s">
        <v>206</v>
      </c>
      <c r="C35" s="198"/>
      <c r="D35" s="88"/>
      <c r="E35" s="88"/>
      <c r="F35" s="23"/>
      <c r="G35" s="23"/>
      <c r="H35" s="88"/>
      <c r="I35" s="23"/>
      <c r="J35" s="23"/>
      <c r="K35" s="88"/>
      <c r="L35" s="23"/>
      <c r="M35" s="23"/>
      <c r="N35" s="88"/>
      <c r="O35" s="23"/>
      <c r="P35" s="23"/>
      <c r="Q35" s="88"/>
      <c r="R35" s="23"/>
      <c r="S35" s="23"/>
      <c r="T35" s="23"/>
      <c r="U35" s="23"/>
      <c r="V35" s="267"/>
      <c r="W35" s="83" t="s">
        <v>12</v>
      </c>
      <c r="X35" s="92"/>
      <c r="Y35" s="113"/>
      <c r="Z35" s="183"/>
      <c r="AC35" s="183">
        <f>SUM(AC29:AC34)</f>
        <v>32.599999999999994</v>
      </c>
      <c r="AD35" s="183">
        <f>SUM(AD29:AD34)</f>
        <v>26.5</v>
      </c>
      <c r="AE35" s="183">
        <f>SUM(AE29:AE34)</f>
        <v>92.5</v>
      </c>
      <c r="AF35" s="183">
        <f>AC35*4+AD35*9+AE35*4</f>
        <v>738.9</v>
      </c>
    </row>
    <row r="36" spans="2:31" ht="27.75" customHeight="1">
      <c r="B36" s="199"/>
      <c r="C36" s="200"/>
      <c r="D36" s="88"/>
      <c r="E36" s="88"/>
      <c r="F36" s="23"/>
      <c r="G36" s="23"/>
      <c r="H36" s="88"/>
      <c r="I36" s="23"/>
      <c r="J36" s="23"/>
      <c r="K36" s="88"/>
      <c r="L36" s="23"/>
      <c r="M36" s="23"/>
      <c r="N36" s="88"/>
      <c r="O36" s="23"/>
      <c r="P36" s="23"/>
      <c r="Q36" s="88"/>
      <c r="R36" s="23"/>
      <c r="S36" s="23"/>
      <c r="T36" s="88"/>
      <c r="U36" s="23"/>
      <c r="V36" s="268"/>
      <c r="W36" s="78" t="str">
        <f>AF35&amp;"K"</f>
        <v>738.9K</v>
      </c>
      <c r="X36" s="89"/>
      <c r="Y36" s="113"/>
      <c r="Z36" s="188"/>
      <c r="AC36" s="201">
        <f>AC35*4/AF35</f>
        <v>0.17647854919474892</v>
      </c>
      <c r="AD36" s="201">
        <f>AD35*9/AF35</f>
        <v>0.32277710109622415</v>
      </c>
      <c r="AE36" s="201">
        <f>AE35*4/AF35</f>
        <v>0.5007443497090269</v>
      </c>
    </row>
    <row r="37" spans="2:32" s="77" customFormat="1" ht="27.75" customHeight="1">
      <c r="B37" s="190">
        <v>11</v>
      </c>
      <c r="C37" s="272"/>
      <c r="D37" s="73" t="str">
        <f>'00月菜單1'!Q14</f>
        <v>肉絲炒飯</v>
      </c>
      <c r="E37" s="73" t="s">
        <v>357</v>
      </c>
      <c r="F37" s="73"/>
      <c r="G37" s="73" t="str">
        <f>'00月菜單1'!Q15</f>
        <v>冬瓜燒鴨</v>
      </c>
      <c r="H37" s="73" t="s">
        <v>359</v>
      </c>
      <c r="I37" s="73"/>
      <c r="J37" s="73" t="str">
        <f>'00月菜單1'!Q16</f>
        <v>塔香海茸</v>
      </c>
      <c r="K37" s="73" t="s">
        <v>359</v>
      </c>
      <c r="L37" s="73"/>
      <c r="M37" s="73" t="str">
        <f>'00月菜單1'!Q17</f>
        <v>黃金柳葉魚(海加炸)</v>
      </c>
      <c r="N37" s="73" t="s">
        <v>364</v>
      </c>
      <c r="O37" s="73"/>
      <c r="P37" s="73" t="str">
        <f>'00月菜單1'!Q18</f>
        <v>深色蔬菜</v>
      </c>
      <c r="Q37" s="73" t="s">
        <v>185</v>
      </c>
      <c r="R37" s="73"/>
      <c r="S37" s="73" t="str">
        <f>'00月菜單1'!Q19</f>
        <v>港式酸辣湯(豆芡)</v>
      </c>
      <c r="T37" s="73" t="s">
        <v>184</v>
      </c>
      <c r="U37" s="73"/>
      <c r="V37" s="266"/>
      <c r="W37" s="74" t="s">
        <v>7</v>
      </c>
      <c r="X37" s="75" t="s">
        <v>187</v>
      </c>
      <c r="Y37" s="114">
        <f aca="true" t="shared" si="3" ref="Y37:Y42">AB37</f>
        <v>5.5</v>
      </c>
      <c r="Z37" s="183"/>
      <c r="AA37" s="191" t="s">
        <v>188</v>
      </c>
      <c r="AB37" s="184">
        <v>5.5</v>
      </c>
      <c r="AC37" s="184">
        <f>AB37*2</f>
        <v>11</v>
      </c>
      <c r="AD37" s="184"/>
      <c r="AE37" s="184">
        <f>AB37*15</f>
        <v>82.5</v>
      </c>
      <c r="AF37" s="184">
        <f>AC37*4+AE37*4</f>
        <v>374</v>
      </c>
    </row>
    <row r="38" spans="2:32" ht="27.75" customHeight="1">
      <c r="B38" s="192" t="s">
        <v>8</v>
      </c>
      <c r="C38" s="272"/>
      <c r="D38" s="23" t="s">
        <v>358</v>
      </c>
      <c r="E38" s="24"/>
      <c r="F38" s="23">
        <v>120</v>
      </c>
      <c r="G38" s="23" t="s">
        <v>360</v>
      </c>
      <c r="H38" s="24"/>
      <c r="I38" s="24">
        <v>40</v>
      </c>
      <c r="J38" s="24" t="s">
        <v>362</v>
      </c>
      <c r="K38" s="24"/>
      <c r="L38" s="24">
        <v>5</v>
      </c>
      <c r="M38" s="24" t="s">
        <v>365</v>
      </c>
      <c r="N38" s="24" t="s">
        <v>366</v>
      </c>
      <c r="O38" s="24">
        <v>50</v>
      </c>
      <c r="P38" s="24" t="s">
        <v>323</v>
      </c>
      <c r="Q38" s="24"/>
      <c r="R38" s="24">
        <v>120</v>
      </c>
      <c r="S38" s="24" t="s">
        <v>367</v>
      </c>
      <c r="T38" s="24" t="s">
        <v>370</v>
      </c>
      <c r="U38" s="24">
        <v>30</v>
      </c>
      <c r="V38" s="267"/>
      <c r="W38" s="78" t="str">
        <f>AE43&amp;" "&amp;"g"</f>
        <v>92.5 g</v>
      </c>
      <c r="X38" s="79" t="s">
        <v>190</v>
      </c>
      <c r="Y38" s="113">
        <f t="shared" si="3"/>
        <v>2.9</v>
      </c>
      <c r="Z38" s="188"/>
      <c r="AA38" s="193" t="s">
        <v>191</v>
      </c>
      <c r="AB38" s="184">
        <v>2.9</v>
      </c>
      <c r="AC38" s="194">
        <f>AB38*7</f>
        <v>20.3</v>
      </c>
      <c r="AD38" s="184">
        <f>AB38*5</f>
        <v>14.5</v>
      </c>
      <c r="AE38" s="184" t="s">
        <v>192</v>
      </c>
      <c r="AF38" s="195">
        <f>AC38*4+AD38*9</f>
        <v>211.7</v>
      </c>
    </row>
    <row r="39" spans="2:32" ht="27.75" customHeight="1">
      <c r="B39" s="192">
        <v>9</v>
      </c>
      <c r="C39" s="272"/>
      <c r="D39" s="24" t="s">
        <v>504</v>
      </c>
      <c r="E39" s="24"/>
      <c r="F39" s="23">
        <v>20</v>
      </c>
      <c r="G39" s="23" t="s">
        <v>361</v>
      </c>
      <c r="H39" s="24"/>
      <c r="I39" s="24">
        <v>70</v>
      </c>
      <c r="J39" s="24" t="s">
        <v>363</v>
      </c>
      <c r="K39" s="24"/>
      <c r="L39" s="24">
        <v>50</v>
      </c>
      <c r="M39" s="24"/>
      <c r="N39" s="24"/>
      <c r="O39" s="24"/>
      <c r="P39" s="24"/>
      <c r="Q39" s="24"/>
      <c r="R39" s="24"/>
      <c r="S39" s="24" t="s">
        <v>354</v>
      </c>
      <c r="T39" s="24"/>
      <c r="U39" s="24">
        <v>10</v>
      </c>
      <c r="V39" s="267"/>
      <c r="W39" s="83" t="s">
        <v>9</v>
      </c>
      <c r="X39" s="84" t="s">
        <v>193</v>
      </c>
      <c r="Y39" s="113">
        <f t="shared" si="3"/>
        <v>2</v>
      </c>
      <c r="Z39" s="183"/>
      <c r="AA39" s="183" t="s">
        <v>194</v>
      </c>
      <c r="AB39" s="184">
        <v>2</v>
      </c>
      <c r="AC39" s="184">
        <f>AB39*1</f>
        <v>2</v>
      </c>
      <c r="AD39" s="184" t="s">
        <v>192</v>
      </c>
      <c r="AE39" s="184">
        <f>AB39*5</f>
        <v>10</v>
      </c>
      <c r="AF39" s="184">
        <f>AC39*4+AE39*4</f>
        <v>48</v>
      </c>
    </row>
    <row r="40" spans="2:32" ht="27.75" customHeight="1">
      <c r="B40" s="192" t="s">
        <v>10</v>
      </c>
      <c r="C40" s="272"/>
      <c r="D40" s="24" t="s">
        <v>333</v>
      </c>
      <c r="E40" s="24"/>
      <c r="F40" s="23">
        <v>20</v>
      </c>
      <c r="G40" s="23"/>
      <c r="H40" s="24"/>
      <c r="I40" s="23"/>
      <c r="J40" s="24"/>
      <c r="K40" s="88"/>
      <c r="L40" s="24"/>
      <c r="M40" s="23"/>
      <c r="N40" s="24"/>
      <c r="O40" s="23"/>
      <c r="P40" s="23"/>
      <c r="Q40" s="24"/>
      <c r="R40" s="23"/>
      <c r="S40" s="24" t="s">
        <v>368</v>
      </c>
      <c r="T40" s="24"/>
      <c r="U40" s="24">
        <v>5</v>
      </c>
      <c r="V40" s="267"/>
      <c r="W40" s="78" t="str">
        <f>AD43&amp;" "&amp;"g"</f>
        <v>27 g</v>
      </c>
      <c r="X40" s="84" t="s">
        <v>195</v>
      </c>
      <c r="Y40" s="113">
        <f t="shared" si="3"/>
        <v>2.5</v>
      </c>
      <c r="Z40" s="188"/>
      <c r="AA40" s="183" t="s">
        <v>196</v>
      </c>
      <c r="AB40" s="184">
        <v>2.5</v>
      </c>
      <c r="AC40" s="184"/>
      <c r="AD40" s="184">
        <f>AB40*5</f>
        <v>12.5</v>
      </c>
      <c r="AE40" s="184" t="s">
        <v>192</v>
      </c>
      <c r="AF40" s="184">
        <f>AD40*9</f>
        <v>112.5</v>
      </c>
    </row>
    <row r="41" spans="2:31" ht="27.75" customHeight="1">
      <c r="B41" s="278" t="s">
        <v>208</v>
      </c>
      <c r="C41" s="272"/>
      <c r="D41" s="24" t="s">
        <v>346</v>
      </c>
      <c r="E41" s="24"/>
      <c r="F41" s="23">
        <v>20</v>
      </c>
      <c r="G41" s="23"/>
      <c r="H41" s="24"/>
      <c r="I41" s="23"/>
      <c r="J41" s="24"/>
      <c r="K41" s="23"/>
      <c r="L41" s="24"/>
      <c r="M41" s="23"/>
      <c r="N41" s="24"/>
      <c r="O41" s="23"/>
      <c r="P41" s="23"/>
      <c r="Q41" s="24"/>
      <c r="R41" s="23"/>
      <c r="S41" s="24" t="s">
        <v>369</v>
      </c>
      <c r="T41" s="24"/>
      <c r="U41" s="24">
        <v>5</v>
      </c>
      <c r="V41" s="267"/>
      <c r="W41" s="83" t="s">
        <v>11</v>
      </c>
      <c r="X41" s="84" t="s">
        <v>203</v>
      </c>
      <c r="Y41" s="113">
        <f t="shared" si="3"/>
        <v>0</v>
      </c>
      <c r="Z41" s="183"/>
      <c r="AA41" s="183" t="s">
        <v>204</v>
      </c>
      <c r="AE41" s="183">
        <f>AB41*15</f>
        <v>0</v>
      </c>
    </row>
    <row r="42" spans="2:31" ht="27.75" customHeight="1">
      <c r="B42" s="278"/>
      <c r="C42" s="272"/>
      <c r="D42" s="88"/>
      <c r="E42" s="88"/>
      <c r="F42" s="23"/>
      <c r="G42" s="23"/>
      <c r="H42" s="88"/>
      <c r="I42" s="23"/>
      <c r="J42" s="23"/>
      <c r="K42" s="88"/>
      <c r="L42" s="23"/>
      <c r="M42" s="23"/>
      <c r="N42" s="88"/>
      <c r="O42" s="23"/>
      <c r="P42" s="23"/>
      <c r="Q42" s="88"/>
      <c r="R42" s="23"/>
      <c r="S42" s="24"/>
      <c r="T42" s="88"/>
      <c r="U42" s="24"/>
      <c r="V42" s="267"/>
      <c r="W42" s="78" t="str">
        <f>AC43&amp;" "&amp;"g"</f>
        <v>33.3 g</v>
      </c>
      <c r="X42" s="132" t="s">
        <v>205</v>
      </c>
      <c r="Y42" s="113">
        <f t="shared" si="3"/>
        <v>0</v>
      </c>
      <c r="Z42" s="188"/>
      <c r="AA42" s="136" t="s">
        <v>205</v>
      </c>
      <c r="AC42" s="183">
        <f>AB42*8</f>
        <v>0</v>
      </c>
      <c r="AD42" s="183">
        <f>AB42*4</f>
        <v>0</v>
      </c>
      <c r="AE42" s="183">
        <f>AB42*12</f>
        <v>0</v>
      </c>
    </row>
    <row r="43" spans="2:32" ht="27.75" customHeight="1">
      <c r="B43" s="197" t="s">
        <v>206</v>
      </c>
      <c r="C43" s="198"/>
      <c r="D43" s="88"/>
      <c r="E43" s="88"/>
      <c r="F43" s="23"/>
      <c r="G43" s="23"/>
      <c r="H43" s="88"/>
      <c r="I43" s="23"/>
      <c r="J43" s="24"/>
      <c r="K43" s="88"/>
      <c r="L43" s="24"/>
      <c r="M43" s="23"/>
      <c r="N43" s="88"/>
      <c r="O43" s="23"/>
      <c r="P43" s="23"/>
      <c r="Q43" s="88"/>
      <c r="R43" s="23"/>
      <c r="S43" s="24"/>
      <c r="T43" s="88"/>
      <c r="U43" s="24"/>
      <c r="V43" s="267"/>
      <c r="W43" s="83" t="s">
        <v>12</v>
      </c>
      <c r="X43" s="92"/>
      <c r="Y43" s="113"/>
      <c r="Z43" s="183"/>
      <c r="AC43" s="206">
        <f>SUM(AC37:AC42)</f>
        <v>33.3</v>
      </c>
      <c r="AD43" s="206">
        <f>SUM(AD37:AD42)</f>
        <v>27</v>
      </c>
      <c r="AE43" s="206">
        <f>SUM(AE37:AE42)</f>
        <v>92.5</v>
      </c>
      <c r="AF43" s="183">
        <f>AC43*4+AD43*9+AE43*4</f>
        <v>746.2</v>
      </c>
    </row>
    <row r="44" spans="2:31" ht="27.75" customHeight="1" thickBot="1">
      <c r="B44" s="207"/>
      <c r="C44" s="200"/>
      <c r="D44" s="116"/>
      <c r="E44" s="116"/>
      <c r="F44" s="117"/>
      <c r="G44" s="117"/>
      <c r="H44" s="116"/>
      <c r="I44" s="117"/>
      <c r="J44" s="117"/>
      <c r="K44" s="116"/>
      <c r="L44" s="117"/>
      <c r="M44" s="117"/>
      <c r="N44" s="116"/>
      <c r="O44" s="117"/>
      <c r="P44" s="117"/>
      <c r="Q44" s="116"/>
      <c r="R44" s="117"/>
      <c r="S44" s="117"/>
      <c r="T44" s="116"/>
      <c r="U44" s="117"/>
      <c r="V44" s="268"/>
      <c r="W44" s="118" t="str">
        <f>AF43&amp;"K"</f>
        <v>746.2K</v>
      </c>
      <c r="X44" s="119"/>
      <c r="Y44" s="120"/>
      <c r="Z44" s="188"/>
      <c r="AC44" s="201">
        <f>AC43*4/AF43</f>
        <v>0.1785044224068614</v>
      </c>
      <c r="AD44" s="201">
        <f>AD43*9/AF43</f>
        <v>0.32564995979630124</v>
      </c>
      <c r="AE44" s="201">
        <f>AE43*4/AF43</f>
        <v>0.4958456177968373</v>
      </c>
    </row>
    <row r="45" spans="3:26" ht="21.75" customHeight="1">
      <c r="C45" s="183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10"/>
    </row>
    <row r="46" spans="2:25" ht="20.25">
      <c r="B46" s="184"/>
      <c r="D46" s="270"/>
      <c r="E46" s="270"/>
      <c r="F46" s="280"/>
      <c r="G46" s="280"/>
      <c r="H46" s="211"/>
      <c r="I46" s="183"/>
      <c r="J46" s="183"/>
      <c r="K46" s="211"/>
      <c r="L46" s="183"/>
      <c r="N46" s="211"/>
      <c r="O46" s="183"/>
      <c r="Q46" s="211"/>
      <c r="R46" s="183"/>
      <c r="T46" s="211"/>
      <c r="U46" s="183"/>
      <c r="V46" s="136"/>
      <c r="Y46" s="129"/>
    </row>
    <row r="47" ht="20.25">
      <c r="Y47" s="129"/>
    </row>
    <row r="48" ht="20.25">
      <c r="Y48" s="129"/>
    </row>
    <row r="49" ht="20.25">
      <c r="Y49" s="129"/>
    </row>
    <row r="50" ht="20.25">
      <c r="Y50" s="129"/>
    </row>
    <row r="51" ht="20.25">
      <c r="Y51" s="129"/>
    </row>
    <row r="52" ht="20.25">
      <c r="Y52" s="12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I62" sqref="I62"/>
    </sheetView>
  </sheetViews>
  <sheetFormatPr defaultColWidth="9.00390625" defaultRowHeight="16.5"/>
  <cols>
    <col min="1" max="1" width="1.875" style="196" customWidth="1"/>
    <col min="2" max="2" width="4.875" style="208" customWidth="1"/>
    <col min="3" max="3" width="0" style="196" hidden="1" customWidth="1"/>
    <col min="4" max="4" width="18.625" style="196" customWidth="1"/>
    <col min="5" max="5" width="5.625" style="209" customWidth="1"/>
    <col min="6" max="6" width="9.625" style="196" customWidth="1"/>
    <col min="7" max="7" width="18.625" style="196" customWidth="1"/>
    <col min="8" max="8" width="5.625" style="209" customWidth="1"/>
    <col min="9" max="9" width="9.625" style="196" customWidth="1"/>
    <col min="10" max="10" width="18.625" style="196" customWidth="1"/>
    <col min="11" max="11" width="5.625" style="209" customWidth="1"/>
    <col min="12" max="12" width="9.625" style="196" customWidth="1"/>
    <col min="13" max="13" width="18.625" style="196" customWidth="1"/>
    <col min="14" max="14" width="5.625" style="209" customWidth="1"/>
    <col min="15" max="15" width="9.625" style="196" customWidth="1"/>
    <col min="16" max="16" width="18.625" style="196" customWidth="1"/>
    <col min="17" max="17" width="5.625" style="209" customWidth="1"/>
    <col min="18" max="18" width="9.625" style="196" customWidth="1"/>
    <col min="19" max="19" width="18.625" style="196" customWidth="1"/>
    <col min="20" max="20" width="5.625" style="209" customWidth="1"/>
    <col min="21" max="21" width="9.625" style="196" customWidth="1"/>
    <col min="22" max="22" width="5.25390625" style="212" customWidth="1"/>
    <col min="23" max="23" width="11.75390625" style="127" customWidth="1"/>
    <col min="24" max="24" width="11.25390625" style="128" customWidth="1"/>
    <col min="25" max="25" width="6.625" style="131" customWidth="1"/>
    <col min="26" max="26" width="6.625" style="196" customWidth="1"/>
    <col min="27" max="27" width="6.00390625" style="183" hidden="1" customWidth="1"/>
    <col min="28" max="28" width="5.50390625" style="184" hidden="1" customWidth="1"/>
    <col min="29" max="29" width="7.75390625" style="183" hidden="1" customWidth="1"/>
    <col min="30" max="30" width="8.00390625" style="183" hidden="1" customWidth="1"/>
    <col min="31" max="31" width="7.875" style="183" hidden="1" customWidth="1"/>
    <col min="32" max="32" width="7.50390625" style="183" hidden="1" customWidth="1"/>
    <col min="33" max="16384" width="9.00390625" style="196" customWidth="1"/>
  </cols>
  <sheetData>
    <row r="1" spans="2:28" s="183" customFormat="1" ht="38.25">
      <c r="B1" s="275" t="s">
        <v>458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47"/>
      <c r="AB1" s="184"/>
    </row>
    <row r="2" spans="2:28" s="183" customFormat="1" ht="16.5" customHeight="1">
      <c r="B2" s="276"/>
      <c r="C2" s="277"/>
      <c r="D2" s="277"/>
      <c r="E2" s="277"/>
      <c r="F2" s="277"/>
      <c r="G2" s="277"/>
      <c r="H2" s="50"/>
      <c r="I2" s="47"/>
      <c r="J2" s="47"/>
      <c r="K2" s="50"/>
      <c r="L2" s="47"/>
      <c r="M2" s="47"/>
      <c r="N2" s="50"/>
      <c r="O2" s="47"/>
      <c r="P2" s="47"/>
      <c r="Q2" s="50"/>
      <c r="R2" s="47"/>
      <c r="S2" s="47"/>
      <c r="T2" s="50"/>
      <c r="U2" s="47"/>
      <c r="V2" s="51"/>
      <c r="W2" s="52"/>
      <c r="X2" s="53"/>
      <c r="Y2" s="52"/>
      <c r="Z2" s="47"/>
      <c r="AB2" s="184"/>
    </row>
    <row r="3" spans="2:28" s="183" customFormat="1" ht="31.5" customHeight="1" thickBot="1">
      <c r="B3" s="133" t="s">
        <v>39</v>
      </c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T3" s="186"/>
      <c r="U3" s="186"/>
      <c r="V3" s="187"/>
      <c r="W3" s="57"/>
      <c r="X3" s="58"/>
      <c r="Y3" s="59"/>
      <c r="Z3" s="188"/>
      <c r="AB3" s="184"/>
    </row>
    <row r="4" spans="2:32" s="72" customFormat="1" ht="99">
      <c r="B4" s="189" t="s">
        <v>0</v>
      </c>
      <c r="C4" s="63" t="s">
        <v>1</v>
      </c>
      <c r="D4" s="64" t="s">
        <v>2</v>
      </c>
      <c r="E4" s="65" t="s">
        <v>37</v>
      </c>
      <c r="F4" s="64"/>
      <c r="G4" s="64" t="s">
        <v>3</v>
      </c>
      <c r="H4" s="65" t="s">
        <v>37</v>
      </c>
      <c r="I4" s="64"/>
      <c r="J4" s="64" t="s">
        <v>4</v>
      </c>
      <c r="K4" s="65" t="s">
        <v>37</v>
      </c>
      <c r="L4" s="66"/>
      <c r="M4" s="64" t="s">
        <v>4</v>
      </c>
      <c r="N4" s="65" t="s">
        <v>37</v>
      </c>
      <c r="O4" s="64"/>
      <c r="P4" s="64" t="s">
        <v>4</v>
      </c>
      <c r="Q4" s="65" t="s">
        <v>37</v>
      </c>
      <c r="R4" s="64"/>
      <c r="S4" s="67" t="s">
        <v>5</v>
      </c>
      <c r="T4" s="65" t="s">
        <v>37</v>
      </c>
      <c r="U4" s="64"/>
      <c r="V4" s="134" t="s">
        <v>43</v>
      </c>
      <c r="W4" s="68" t="s">
        <v>6</v>
      </c>
      <c r="X4" s="69" t="s">
        <v>13</v>
      </c>
      <c r="Y4" s="70" t="s">
        <v>14</v>
      </c>
      <c r="Z4" s="71"/>
      <c r="AA4" s="183"/>
      <c r="AB4" s="184"/>
      <c r="AC4" s="183" t="s">
        <v>17</v>
      </c>
      <c r="AD4" s="183" t="s">
        <v>18</v>
      </c>
      <c r="AE4" s="183" t="s">
        <v>19</v>
      </c>
      <c r="AF4" s="183" t="s">
        <v>20</v>
      </c>
    </row>
    <row r="5" spans="2:32" s="77" customFormat="1" ht="64.5" customHeight="1">
      <c r="B5" s="190">
        <v>11</v>
      </c>
      <c r="C5" s="272"/>
      <c r="D5" s="73" t="str">
        <f>'00月菜單1'!A23</f>
        <v>白米飯</v>
      </c>
      <c r="E5" s="73" t="s">
        <v>55</v>
      </c>
      <c r="F5" s="18" t="s">
        <v>15</v>
      </c>
      <c r="G5" s="73" t="str">
        <f>'00月菜單1'!A24</f>
        <v>香滷雞腿排</v>
      </c>
      <c r="H5" s="73" t="s">
        <v>371</v>
      </c>
      <c r="I5" s="18" t="s">
        <v>15</v>
      </c>
      <c r="J5" s="73" t="str">
        <f>'00月菜單1'!A25</f>
        <v>川味滷味</v>
      </c>
      <c r="K5" s="73" t="s">
        <v>46</v>
      </c>
      <c r="L5" s="18" t="s">
        <v>15</v>
      </c>
      <c r="M5" s="73" t="str">
        <f>'00月菜單1'!A26</f>
        <v>竹筍炒肉絲</v>
      </c>
      <c r="N5" s="73" t="s">
        <v>46</v>
      </c>
      <c r="O5" s="18" t="s">
        <v>15</v>
      </c>
      <c r="P5" s="73" t="str">
        <f>'00月菜單1'!A27</f>
        <v>深色蔬菜</v>
      </c>
      <c r="Q5" s="73" t="s">
        <v>47</v>
      </c>
      <c r="R5" s="18" t="s">
        <v>15</v>
      </c>
      <c r="S5" s="73" t="str">
        <f>'00月菜單1'!A28</f>
        <v>蔬菜湯</v>
      </c>
      <c r="T5" s="73" t="s">
        <v>46</v>
      </c>
      <c r="U5" s="18" t="s">
        <v>15</v>
      </c>
      <c r="V5" s="266"/>
      <c r="W5" s="74" t="s">
        <v>40</v>
      </c>
      <c r="X5" s="75" t="s">
        <v>16</v>
      </c>
      <c r="Y5" s="76">
        <f aca="true" t="shared" si="0" ref="Y5:Y10">AB5</f>
        <v>5</v>
      </c>
      <c r="Z5" s="183"/>
      <c r="AA5" s="191" t="s">
        <v>22</v>
      </c>
      <c r="AB5" s="184">
        <v>5</v>
      </c>
      <c r="AC5" s="184">
        <f>AB5*2</f>
        <v>10</v>
      </c>
      <c r="AD5" s="184"/>
      <c r="AE5" s="184">
        <f>AB5*15</f>
        <v>75</v>
      </c>
      <c r="AF5" s="184">
        <f>AC5*4+AE5*4</f>
        <v>340</v>
      </c>
    </row>
    <row r="6" spans="2:32" ht="27.75" customHeight="1">
      <c r="B6" s="192" t="s">
        <v>8</v>
      </c>
      <c r="C6" s="272"/>
      <c r="D6" s="24" t="s">
        <v>358</v>
      </c>
      <c r="E6" s="24"/>
      <c r="F6" s="24">
        <v>120</v>
      </c>
      <c r="G6" s="24" t="s">
        <v>372</v>
      </c>
      <c r="H6" s="24"/>
      <c r="I6" s="24">
        <v>70</v>
      </c>
      <c r="J6" s="24" t="s">
        <v>373</v>
      </c>
      <c r="K6" s="24"/>
      <c r="L6" s="24">
        <v>20</v>
      </c>
      <c r="M6" s="24" t="s">
        <v>369</v>
      </c>
      <c r="N6" s="24"/>
      <c r="O6" s="24">
        <v>30</v>
      </c>
      <c r="P6" s="182" t="s">
        <v>378</v>
      </c>
      <c r="Q6" s="24"/>
      <c r="R6" s="24">
        <v>120</v>
      </c>
      <c r="S6" s="24" t="s">
        <v>379</v>
      </c>
      <c r="T6" s="24"/>
      <c r="U6" s="24">
        <v>10</v>
      </c>
      <c r="V6" s="267"/>
      <c r="W6" s="78" t="str">
        <f>AE11&amp;"g"</f>
        <v>86g</v>
      </c>
      <c r="X6" s="79" t="s">
        <v>21</v>
      </c>
      <c r="Y6" s="80">
        <f t="shared" si="0"/>
        <v>2.5</v>
      </c>
      <c r="Z6" s="188"/>
      <c r="AA6" s="193" t="s">
        <v>24</v>
      </c>
      <c r="AB6" s="184">
        <v>2.5</v>
      </c>
      <c r="AC6" s="194">
        <f>AB6*7</f>
        <v>17.5</v>
      </c>
      <c r="AD6" s="184">
        <f>AB6*5</f>
        <v>12.5</v>
      </c>
      <c r="AE6" s="184" t="s">
        <v>25</v>
      </c>
      <c r="AF6" s="195">
        <f>AC6*4+AD6*9</f>
        <v>182.5</v>
      </c>
    </row>
    <row r="7" spans="2:32" ht="27.75" customHeight="1">
      <c r="B7" s="192">
        <v>12</v>
      </c>
      <c r="C7" s="272"/>
      <c r="D7" s="24"/>
      <c r="E7" s="24"/>
      <c r="F7" s="24"/>
      <c r="G7" s="24"/>
      <c r="H7" s="24"/>
      <c r="I7" s="24"/>
      <c r="J7" s="24" t="s">
        <v>374</v>
      </c>
      <c r="K7" s="24"/>
      <c r="L7" s="24">
        <v>20</v>
      </c>
      <c r="M7" s="182" t="s">
        <v>377</v>
      </c>
      <c r="N7" s="24"/>
      <c r="O7" s="24">
        <v>35</v>
      </c>
      <c r="P7" s="24"/>
      <c r="Q7" s="24"/>
      <c r="R7" s="24"/>
      <c r="S7" s="24" t="s">
        <v>380</v>
      </c>
      <c r="T7" s="24"/>
      <c r="U7" s="24">
        <v>10</v>
      </c>
      <c r="V7" s="267"/>
      <c r="W7" s="83" t="s">
        <v>41</v>
      </c>
      <c r="X7" s="84" t="s">
        <v>23</v>
      </c>
      <c r="Y7" s="80">
        <f t="shared" si="0"/>
        <v>2.2</v>
      </c>
      <c r="Z7" s="183"/>
      <c r="AA7" s="183" t="s">
        <v>27</v>
      </c>
      <c r="AB7" s="184">
        <v>2.2</v>
      </c>
      <c r="AC7" s="184">
        <f>AB7*1</f>
        <v>2.2</v>
      </c>
      <c r="AD7" s="184" t="s">
        <v>25</v>
      </c>
      <c r="AE7" s="184">
        <f>AB7*5</f>
        <v>11</v>
      </c>
      <c r="AF7" s="184">
        <f>AC7*4+AE7*4</f>
        <v>52.8</v>
      </c>
    </row>
    <row r="8" spans="2:32" ht="27.75" customHeight="1">
      <c r="B8" s="192" t="s">
        <v>10</v>
      </c>
      <c r="C8" s="272"/>
      <c r="D8" s="24"/>
      <c r="E8" s="24"/>
      <c r="F8" s="24"/>
      <c r="G8" s="24"/>
      <c r="H8" s="24"/>
      <c r="I8" s="24"/>
      <c r="J8" s="24" t="s">
        <v>375</v>
      </c>
      <c r="K8" s="24"/>
      <c r="L8" s="24">
        <v>20</v>
      </c>
      <c r="M8" s="24"/>
      <c r="N8" s="24"/>
      <c r="O8" s="24"/>
      <c r="P8" s="24"/>
      <c r="Q8" s="88"/>
      <c r="R8" s="24"/>
      <c r="S8" s="24" t="s">
        <v>353</v>
      </c>
      <c r="T8" s="88"/>
      <c r="U8" s="24">
        <v>5</v>
      </c>
      <c r="V8" s="267"/>
      <c r="W8" s="78" t="str">
        <f>AD11&amp;"g"</f>
        <v>25g</v>
      </c>
      <c r="X8" s="84" t="s">
        <v>26</v>
      </c>
      <c r="Y8" s="80">
        <f t="shared" si="0"/>
        <v>2.5</v>
      </c>
      <c r="Z8" s="188"/>
      <c r="AA8" s="183" t="s">
        <v>30</v>
      </c>
      <c r="AB8" s="184">
        <v>2.5</v>
      </c>
      <c r="AC8" s="184"/>
      <c r="AD8" s="184">
        <f>AB8*5</f>
        <v>12.5</v>
      </c>
      <c r="AE8" s="184" t="s">
        <v>25</v>
      </c>
      <c r="AF8" s="184">
        <f>AD8*9</f>
        <v>112.5</v>
      </c>
    </row>
    <row r="9" spans="2:31" ht="27.75" customHeight="1">
      <c r="B9" s="278" t="s">
        <v>33</v>
      </c>
      <c r="C9" s="272"/>
      <c r="D9" s="24"/>
      <c r="E9" s="24"/>
      <c r="F9" s="24"/>
      <c r="G9" s="24"/>
      <c r="H9" s="88"/>
      <c r="I9" s="24"/>
      <c r="J9" s="24" t="s">
        <v>376</v>
      </c>
      <c r="K9" s="88"/>
      <c r="L9" s="24">
        <v>20</v>
      </c>
      <c r="M9" s="24"/>
      <c r="N9" s="88"/>
      <c r="O9" s="24"/>
      <c r="P9" s="24"/>
      <c r="Q9" s="88"/>
      <c r="R9" s="24"/>
      <c r="S9" s="212"/>
      <c r="T9" s="88"/>
      <c r="U9" s="24"/>
      <c r="V9" s="267"/>
      <c r="W9" s="83" t="s">
        <v>42</v>
      </c>
      <c r="X9" s="84" t="s">
        <v>29</v>
      </c>
      <c r="Y9" s="80">
        <f t="shared" si="0"/>
        <v>0</v>
      </c>
      <c r="Z9" s="183"/>
      <c r="AA9" s="183" t="s">
        <v>31</v>
      </c>
      <c r="AE9" s="183">
        <f>AB9*15</f>
        <v>0</v>
      </c>
    </row>
    <row r="10" spans="2:31" ht="27.75" customHeight="1">
      <c r="B10" s="278"/>
      <c r="C10" s="272"/>
      <c r="D10" s="24"/>
      <c r="E10" s="24"/>
      <c r="F10" s="24"/>
      <c r="G10" s="24"/>
      <c r="H10" s="88"/>
      <c r="I10" s="24"/>
      <c r="J10" s="182" t="s">
        <v>449</v>
      </c>
      <c r="K10" s="88"/>
      <c r="L10" s="24">
        <v>30</v>
      </c>
      <c r="M10" s="24"/>
      <c r="N10" s="88"/>
      <c r="O10" s="24"/>
      <c r="P10" s="24"/>
      <c r="Q10" s="88"/>
      <c r="R10" s="24"/>
      <c r="S10" s="24"/>
      <c r="T10" s="88"/>
      <c r="U10" s="24"/>
      <c r="V10" s="267"/>
      <c r="W10" s="78" t="str">
        <f>AC11&amp;"g"</f>
        <v>29.7g</v>
      </c>
      <c r="X10" s="132" t="s">
        <v>38</v>
      </c>
      <c r="Y10" s="90">
        <f t="shared" si="0"/>
        <v>0</v>
      </c>
      <c r="Z10" s="188"/>
      <c r="AA10" s="136" t="s">
        <v>38</v>
      </c>
      <c r="AC10" s="183">
        <f>AB10*8</f>
        <v>0</v>
      </c>
      <c r="AD10" s="183">
        <f>AB10*4</f>
        <v>0</v>
      </c>
      <c r="AE10" s="183">
        <f>AB10*12</f>
        <v>0</v>
      </c>
    </row>
    <row r="11" spans="2:32" ht="27.75" customHeight="1">
      <c r="B11" s="197" t="s">
        <v>32</v>
      </c>
      <c r="C11" s="198"/>
      <c r="D11" s="24"/>
      <c r="E11" s="88"/>
      <c r="F11" s="24"/>
      <c r="G11" s="23"/>
      <c r="H11" s="88"/>
      <c r="I11" s="23"/>
      <c r="J11" s="23"/>
      <c r="K11" s="88"/>
      <c r="L11" s="23"/>
      <c r="M11" s="23"/>
      <c r="N11" s="88"/>
      <c r="O11" s="23"/>
      <c r="P11" s="23"/>
      <c r="Q11" s="88"/>
      <c r="R11" s="23"/>
      <c r="S11" s="23"/>
      <c r="T11" s="88"/>
      <c r="U11" s="23"/>
      <c r="V11" s="267"/>
      <c r="W11" s="83" t="s">
        <v>12</v>
      </c>
      <c r="X11" s="92"/>
      <c r="Y11" s="80"/>
      <c r="Z11" s="183"/>
      <c r="AC11" s="183">
        <f>SUM(AC5:AC10)</f>
        <v>29.7</v>
      </c>
      <c r="AD11" s="183">
        <f>SUM(AD5:AD10)</f>
        <v>25</v>
      </c>
      <c r="AE11" s="183">
        <f>SUM(AE5:AE10)</f>
        <v>86</v>
      </c>
      <c r="AF11" s="183">
        <f>AC11*4+AD11*9+AE11*4</f>
        <v>687.8</v>
      </c>
    </row>
    <row r="12" spans="2:31" ht="27.75" customHeight="1">
      <c r="B12" s="199"/>
      <c r="C12" s="200"/>
      <c r="D12" s="88"/>
      <c r="E12" s="88"/>
      <c r="F12" s="23"/>
      <c r="G12" s="23"/>
      <c r="H12" s="88"/>
      <c r="I12" s="23"/>
      <c r="J12" s="23"/>
      <c r="K12" s="88"/>
      <c r="L12" s="23"/>
      <c r="M12" s="23"/>
      <c r="N12" s="88"/>
      <c r="O12" s="23"/>
      <c r="P12" s="23"/>
      <c r="Q12" s="88"/>
      <c r="R12" s="23"/>
      <c r="S12" s="23"/>
      <c r="T12" s="88"/>
      <c r="U12" s="23"/>
      <c r="V12" s="268"/>
      <c r="W12" s="95" t="str">
        <f>AF11&amp;"K"</f>
        <v>687.8K</v>
      </c>
      <c r="X12" s="96"/>
      <c r="Y12" s="97"/>
      <c r="Z12" s="188"/>
      <c r="AA12" s="196"/>
      <c r="AB12" s="196"/>
      <c r="AC12" s="201">
        <f>AC11*4/AF11</f>
        <v>0.17272462925268975</v>
      </c>
      <c r="AD12" s="201">
        <f>AD11*9/AF11</f>
        <v>0.3271299796452457</v>
      </c>
      <c r="AE12" s="201">
        <f>AE11*4/AF11</f>
        <v>0.5001453911020646</v>
      </c>
    </row>
    <row r="13" spans="2:32" s="77" customFormat="1" ht="27.75" customHeight="1">
      <c r="B13" s="190">
        <v>11</v>
      </c>
      <c r="C13" s="272"/>
      <c r="D13" s="73" t="str">
        <f>'00月菜單1'!E23</f>
        <v>五穀飯</v>
      </c>
      <c r="E13" s="73" t="s">
        <v>55</v>
      </c>
      <c r="F13" s="73"/>
      <c r="G13" s="73" t="str">
        <f>'00月菜單1'!E24</f>
        <v>薑汁燒肉</v>
      </c>
      <c r="H13" s="73" t="s">
        <v>228</v>
      </c>
      <c r="I13" s="73"/>
      <c r="J13" s="73" t="str">
        <f>'00月菜單1'!E25</f>
        <v>洋蔥炒蛋</v>
      </c>
      <c r="K13" s="73" t="s">
        <v>46</v>
      </c>
      <c r="L13" s="73"/>
      <c r="M13" s="73" t="str">
        <f>'00月菜單1'!E26</f>
        <v>燒烤翅小腿</v>
      </c>
      <c r="N13" s="73" t="s">
        <v>384</v>
      </c>
      <c r="O13" s="73"/>
      <c r="P13" s="73" t="str">
        <f>'00月菜單1'!E27</f>
        <v>淺色蔬菜</v>
      </c>
      <c r="Q13" s="73" t="s">
        <v>47</v>
      </c>
      <c r="R13" s="73"/>
      <c r="S13" s="73" t="str">
        <f>'00月菜單1'!E28</f>
        <v>枸杞冬瓜湯</v>
      </c>
      <c r="T13" s="73" t="s">
        <v>46</v>
      </c>
      <c r="U13" s="73"/>
      <c r="V13" s="266"/>
      <c r="W13" s="74" t="s">
        <v>44</v>
      </c>
      <c r="X13" s="75" t="s">
        <v>16</v>
      </c>
      <c r="Y13" s="76">
        <f>AB13</f>
        <v>5.5</v>
      </c>
      <c r="Z13" s="183"/>
      <c r="AA13" s="191" t="s">
        <v>22</v>
      </c>
      <c r="AB13" s="184">
        <v>5.5</v>
      </c>
      <c r="AC13" s="184">
        <f>AB13*2</f>
        <v>11</v>
      </c>
      <c r="AD13" s="184"/>
      <c r="AE13" s="184">
        <f>AB13*15</f>
        <v>82.5</v>
      </c>
      <c r="AF13" s="184">
        <f>AC13*4+AE13*4</f>
        <v>374</v>
      </c>
    </row>
    <row r="14" spans="2:32" ht="27.75" customHeight="1">
      <c r="B14" s="192" t="s">
        <v>45</v>
      </c>
      <c r="C14" s="272"/>
      <c r="D14" s="24" t="s">
        <v>358</v>
      </c>
      <c r="E14" s="24"/>
      <c r="F14" s="24">
        <v>90</v>
      </c>
      <c r="G14" s="182" t="s">
        <v>382</v>
      </c>
      <c r="H14" s="24"/>
      <c r="I14" s="24">
        <v>70</v>
      </c>
      <c r="J14" s="182" t="s">
        <v>383</v>
      </c>
      <c r="K14" s="24"/>
      <c r="L14" s="24">
        <v>55</v>
      </c>
      <c r="M14" s="24" t="s">
        <v>385</v>
      </c>
      <c r="N14" s="24"/>
      <c r="O14" s="24">
        <v>50</v>
      </c>
      <c r="P14" s="182" t="s">
        <v>378</v>
      </c>
      <c r="Q14" s="24"/>
      <c r="R14" s="24">
        <v>120</v>
      </c>
      <c r="S14" s="24" t="s">
        <v>386</v>
      </c>
      <c r="T14" s="24"/>
      <c r="U14" s="24">
        <v>2</v>
      </c>
      <c r="V14" s="267"/>
      <c r="W14" s="78" t="str">
        <f>AE19&amp;" "&amp;"g"</f>
        <v>92.5 g</v>
      </c>
      <c r="X14" s="79" t="s">
        <v>21</v>
      </c>
      <c r="Y14" s="80">
        <f>AB14</f>
        <v>2.4</v>
      </c>
      <c r="Z14" s="188"/>
      <c r="AA14" s="193" t="s">
        <v>24</v>
      </c>
      <c r="AB14" s="184">
        <v>2.4</v>
      </c>
      <c r="AC14" s="194">
        <f>AB14*7</f>
        <v>16.8</v>
      </c>
      <c r="AD14" s="184">
        <f>AB14*5</f>
        <v>12</v>
      </c>
      <c r="AE14" s="184" t="s">
        <v>25</v>
      </c>
      <c r="AF14" s="195">
        <f>AC14*4+AD14*9</f>
        <v>175.2</v>
      </c>
    </row>
    <row r="15" spans="2:32" ht="27.75" customHeight="1">
      <c r="B15" s="192">
        <v>13</v>
      </c>
      <c r="C15" s="272"/>
      <c r="D15" s="24" t="s">
        <v>381</v>
      </c>
      <c r="E15" s="24"/>
      <c r="F15" s="24">
        <v>40</v>
      </c>
      <c r="G15" s="24"/>
      <c r="H15" s="24"/>
      <c r="I15" s="24"/>
      <c r="J15" s="24" t="s">
        <v>354</v>
      </c>
      <c r="K15" s="24"/>
      <c r="L15" s="24">
        <v>50</v>
      </c>
      <c r="M15" s="24"/>
      <c r="N15" s="24"/>
      <c r="O15" s="24"/>
      <c r="P15" s="24"/>
      <c r="Q15" s="24"/>
      <c r="R15" s="24"/>
      <c r="S15" s="24" t="s">
        <v>360</v>
      </c>
      <c r="T15" s="24"/>
      <c r="U15" s="24">
        <v>20</v>
      </c>
      <c r="V15" s="267"/>
      <c r="W15" s="83" t="s">
        <v>9</v>
      </c>
      <c r="X15" s="84" t="s">
        <v>23</v>
      </c>
      <c r="Y15" s="80">
        <f>AB15</f>
        <v>2</v>
      </c>
      <c r="Z15" s="183"/>
      <c r="AA15" s="183" t="s">
        <v>27</v>
      </c>
      <c r="AB15" s="184">
        <v>2</v>
      </c>
      <c r="AC15" s="184">
        <f>AB15*1</f>
        <v>2</v>
      </c>
      <c r="AD15" s="184" t="s">
        <v>25</v>
      </c>
      <c r="AE15" s="184">
        <f>AB15*5</f>
        <v>10</v>
      </c>
      <c r="AF15" s="184">
        <f>AC15*4+AE15*4</f>
        <v>48</v>
      </c>
    </row>
    <row r="16" spans="2:32" ht="27.75" customHeight="1">
      <c r="B16" s="192" t="s">
        <v>10</v>
      </c>
      <c r="C16" s="272"/>
      <c r="D16" s="88"/>
      <c r="E16" s="88"/>
      <c r="F16" s="24"/>
      <c r="G16" s="24"/>
      <c r="H16" s="88"/>
      <c r="I16" s="24"/>
      <c r="J16" s="24"/>
      <c r="K16" s="88"/>
      <c r="L16" s="24"/>
      <c r="M16" s="24"/>
      <c r="N16" s="88"/>
      <c r="O16" s="24"/>
      <c r="P16" s="24"/>
      <c r="Q16" s="88"/>
      <c r="R16" s="24"/>
      <c r="S16" s="24"/>
      <c r="T16" s="88"/>
      <c r="U16" s="24"/>
      <c r="V16" s="267"/>
      <c r="W16" s="78" t="str">
        <f>AD19&amp;" "&amp;"g"</f>
        <v>24.5 g</v>
      </c>
      <c r="X16" s="84" t="s">
        <v>26</v>
      </c>
      <c r="Y16" s="80">
        <f>AB16</f>
        <v>2.5</v>
      </c>
      <c r="Z16" s="188"/>
      <c r="AA16" s="183" t="s">
        <v>30</v>
      </c>
      <c r="AB16" s="184">
        <v>2.5</v>
      </c>
      <c r="AC16" s="184"/>
      <c r="AD16" s="184">
        <f>AB16*5</f>
        <v>12.5</v>
      </c>
      <c r="AE16" s="184" t="s">
        <v>25</v>
      </c>
      <c r="AF16" s="184">
        <f>AD16*9</f>
        <v>112.5</v>
      </c>
    </row>
    <row r="17" spans="2:31" ht="27.75" customHeight="1">
      <c r="B17" s="278" t="s">
        <v>34</v>
      </c>
      <c r="C17" s="272"/>
      <c r="D17" s="88"/>
      <c r="E17" s="88"/>
      <c r="F17" s="24"/>
      <c r="G17" s="24"/>
      <c r="H17" s="88"/>
      <c r="I17" s="24"/>
      <c r="J17" s="24"/>
      <c r="K17" s="88"/>
      <c r="L17" s="24"/>
      <c r="M17" s="24"/>
      <c r="N17" s="88"/>
      <c r="O17" s="24"/>
      <c r="P17" s="24"/>
      <c r="Q17" s="88"/>
      <c r="R17" s="24"/>
      <c r="S17" s="24"/>
      <c r="T17" s="88"/>
      <c r="U17" s="24"/>
      <c r="V17" s="267"/>
      <c r="W17" s="83" t="s">
        <v>11</v>
      </c>
      <c r="X17" s="84" t="s">
        <v>29</v>
      </c>
      <c r="Y17" s="80">
        <f>AB17</f>
        <v>0</v>
      </c>
      <c r="Z17" s="183"/>
      <c r="AA17" s="183" t="s">
        <v>31</v>
      </c>
      <c r="AE17" s="183">
        <f>AB17*15</f>
        <v>0</v>
      </c>
    </row>
    <row r="18" spans="2:31" ht="27.75" customHeight="1">
      <c r="B18" s="278"/>
      <c r="C18" s="272"/>
      <c r="D18" s="88"/>
      <c r="E18" s="88"/>
      <c r="F18" s="24"/>
      <c r="G18" s="24"/>
      <c r="H18" s="88"/>
      <c r="I18" s="24"/>
      <c r="J18" s="24"/>
      <c r="K18" s="88"/>
      <c r="L18" s="24"/>
      <c r="M18" s="24"/>
      <c r="N18" s="88"/>
      <c r="O18" s="24"/>
      <c r="P18" s="24"/>
      <c r="Q18" s="88"/>
      <c r="R18" s="24"/>
      <c r="S18" s="24"/>
      <c r="T18" s="88"/>
      <c r="U18" s="24"/>
      <c r="V18" s="267"/>
      <c r="W18" s="78" t="str">
        <f>AC19&amp;" "&amp;"g"</f>
        <v>29.8 g</v>
      </c>
      <c r="X18" s="132" t="s">
        <v>38</v>
      </c>
      <c r="Y18" s="90">
        <v>0</v>
      </c>
      <c r="Z18" s="188"/>
      <c r="AA18" s="136" t="s">
        <v>38</v>
      </c>
      <c r="AC18" s="183">
        <f>AB18*8</f>
        <v>0</v>
      </c>
      <c r="AD18" s="183">
        <f>AB18*4</f>
        <v>0</v>
      </c>
      <c r="AE18" s="183">
        <f>AB18*12</f>
        <v>0</v>
      </c>
    </row>
    <row r="19" spans="2:32" ht="27.75" customHeight="1">
      <c r="B19" s="197" t="s">
        <v>32</v>
      </c>
      <c r="C19" s="198"/>
      <c r="D19" s="88"/>
      <c r="E19" s="88"/>
      <c r="F19" s="24"/>
      <c r="G19" s="24"/>
      <c r="H19" s="88"/>
      <c r="I19" s="24"/>
      <c r="J19" s="24"/>
      <c r="K19" s="88"/>
      <c r="L19" s="24"/>
      <c r="M19" s="24"/>
      <c r="N19" s="88"/>
      <c r="O19" s="24"/>
      <c r="P19" s="24"/>
      <c r="Q19" s="88"/>
      <c r="R19" s="24"/>
      <c r="S19" s="24"/>
      <c r="T19" s="88"/>
      <c r="U19" s="24"/>
      <c r="V19" s="267"/>
      <c r="W19" s="83" t="s">
        <v>12</v>
      </c>
      <c r="X19" s="92"/>
      <c r="Y19" s="80"/>
      <c r="Z19" s="183"/>
      <c r="AC19" s="183">
        <f>SUM(AC13:AC18)</f>
        <v>29.8</v>
      </c>
      <c r="AD19" s="183">
        <f>SUM(AD13:AD18)</f>
        <v>24.5</v>
      </c>
      <c r="AE19" s="183">
        <f>SUM(AE13:AE18)</f>
        <v>92.5</v>
      </c>
      <c r="AF19" s="183">
        <f>AC19*4+AD19*9+AE19*4</f>
        <v>709.7</v>
      </c>
    </row>
    <row r="20" spans="2:31" ht="27.75" customHeight="1">
      <c r="B20" s="199"/>
      <c r="C20" s="200"/>
      <c r="D20" s="88"/>
      <c r="E20" s="88"/>
      <c r="F20" s="24"/>
      <c r="G20" s="24"/>
      <c r="H20" s="88"/>
      <c r="I20" s="24"/>
      <c r="J20" s="24"/>
      <c r="K20" s="88"/>
      <c r="L20" s="24"/>
      <c r="M20" s="24"/>
      <c r="N20" s="88"/>
      <c r="O20" s="24"/>
      <c r="P20" s="24"/>
      <c r="Q20" s="88"/>
      <c r="R20" s="24"/>
      <c r="S20" s="24"/>
      <c r="T20" s="88"/>
      <c r="U20" s="24"/>
      <c r="V20" s="268"/>
      <c r="W20" s="78" t="str">
        <f>AF19&amp;"K"</f>
        <v>709.7K</v>
      </c>
      <c r="X20" s="89"/>
      <c r="Y20" s="90"/>
      <c r="Z20" s="188"/>
      <c r="AC20" s="201">
        <f>AC19*4/AF19</f>
        <v>0.1679582922361561</v>
      </c>
      <c r="AD20" s="201">
        <f>AD19*9/AF19</f>
        <v>0.3106946597153727</v>
      </c>
      <c r="AE20" s="201">
        <f>AE19*4/AF19</f>
        <v>0.5213470480484712</v>
      </c>
    </row>
    <row r="21" spans="2:32" s="77" customFormat="1" ht="27.75" customHeight="1">
      <c r="B21" s="203">
        <v>11</v>
      </c>
      <c r="C21" s="272"/>
      <c r="D21" s="73" t="str">
        <f>'00月菜單1'!I23</f>
        <v>白米飯</v>
      </c>
      <c r="E21" s="73" t="s">
        <v>503</v>
      </c>
      <c r="F21" s="73"/>
      <c r="G21" s="73" t="str">
        <f>'00月菜單1'!I24</f>
        <v>香酥雞腿(炸)</v>
      </c>
      <c r="H21" s="73" t="s">
        <v>234</v>
      </c>
      <c r="I21" s="73"/>
      <c r="J21" s="73" t="str">
        <f>'00月菜單1'!I25</f>
        <v>玉米肉茸</v>
      </c>
      <c r="K21" s="73" t="s">
        <v>46</v>
      </c>
      <c r="L21" s="73"/>
      <c r="M21" s="73" t="str">
        <f>'00月菜單1'!I26</f>
        <v>鮮肉包(冷)</v>
      </c>
      <c r="N21" s="73" t="s">
        <v>469</v>
      </c>
      <c r="O21" s="73"/>
      <c r="P21" s="73" t="str">
        <f>'00月菜單1'!I27</f>
        <v>深色蔬菜</v>
      </c>
      <c r="Q21" s="73" t="s">
        <v>47</v>
      </c>
      <c r="R21" s="73"/>
      <c r="S21" s="73" t="str">
        <f>'00月菜單1'!I28</f>
        <v>日式味噌湯(豆)</v>
      </c>
      <c r="T21" s="73" t="s">
        <v>46</v>
      </c>
      <c r="U21" s="73"/>
      <c r="V21" s="266"/>
      <c r="W21" s="74" t="s">
        <v>7</v>
      </c>
      <c r="X21" s="75" t="s">
        <v>16</v>
      </c>
      <c r="Y21" s="76">
        <f aca="true" t="shared" si="1" ref="Y21:Y26">AB21</f>
        <v>5.5</v>
      </c>
      <c r="Z21" s="183"/>
      <c r="AA21" s="191" t="s">
        <v>22</v>
      </c>
      <c r="AB21" s="184">
        <v>5.5</v>
      </c>
      <c r="AC21" s="184">
        <f>AB21*2</f>
        <v>11</v>
      </c>
      <c r="AD21" s="184"/>
      <c r="AE21" s="184">
        <f>AB21*15</f>
        <v>82.5</v>
      </c>
      <c r="AF21" s="184">
        <f>AC21*4+AE21*4</f>
        <v>374</v>
      </c>
    </row>
    <row r="22" spans="2:32" s="101" customFormat="1" ht="27.75" customHeight="1">
      <c r="B22" s="204" t="s">
        <v>8</v>
      </c>
      <c r="C22" s="272"/>
      <c r="D22" s="24" t="s">
        <v>358</v>
      </c>
      <c r="E22" s="24"/>
      <c r="F22" s="24">
        <v>100</v>
      </c>
      <c r="G22" s="24" t="s">
        <v>388</v>
      </c>
      <c r="H22" s="24"/>
      <c r="I22" s="24">
        <v>130</v>
      </c>
      <c r="J22" s="24" t="s">
        <v>387</v>
      </c>
      <c r="K22" s="24"/>
      <c r="L22" s="24">
        <v>40</v>
      </c>
      <c r="M22" s="24" t="s">
        <v>478</v>
      </c>
      <c r="N22" s="24" t="s">
        <v>479</v>
      </c>
      <c r="O22" s="24">
        <v>30</v>
      </c>
      <c r="P22" s="24" t="s">
        <v>378</v>
      </c>
      <c r="Q22" s="24"/>
      <c r="R22" s="24">
        <v>120</v>
      </c>
      <c r="S22" s="24" t="s">
        <v>367</v>
      </c>
      <c r="T22" s="24" t="s">
        <v>370</v>
      </c>
      <c r="U22" s="24">
        <v>30</v>
      </c>
      <c r="V22" s="267"/>
      <c r="W22" s="78" t="str">
        <f>AE27&amp;" "&amp;"g"</f>
        <v>92.5 g</v>
      </c>
      <c r="X22" s="79" t="s">
        <v>21</v>
      </c>
      <c r="Y22" s="80">
        <f t="shared" si="1"/>
        <v>2.3</v>
      </c>
      <c r="Z22" s="98"/>
      <c r="AA22" s="193" t="s">
        <v>24</v>
      </c>
      <c r="AB22" s="184">
        <v>2.3</v>
      </c>
      <c r="AC22" s="194">
        <f>AB22*7</f>
        <v>16.099999999999998</v>
      </c>
      <c r="AD22" s="184">
        <f>AB22*5</f>
        <v>11.5</v>
      </c>
      <c r="AE22" s="184" t="s">
        <v>25</v>
      </c>
      <c r="AF22" s="195">
        <f>AC22*4+AD22*9</f>
        <v>167.89999999999998</v>
      </c>
    </row>
    <row r="23" spans="2:32" s="101" customFormat="1" ht="27.75" customHeight="1">
      <c r="B23" s="204">
        <v>14</v>
      </c>
      <c r="C23" s="272"/>
      <c r="D23" s="24"/>
      <c r="E23" s="24"/>
      <c r="F23" s="24"/>
      <c r="G23" s="24"/>
      <c r="H23" s="24"/>
      <c r="I23" s="24"/>
      <c r="J23" s="24" t="s">
        <v>389</v>
      </c>
      <c r="K23" s="24"/>
      <c r="L23" s="24">
        <v>45</v>
      </c>
      <c r="M23" s="24"/>
      <c r="N23" s="24"/>
      <c r="O23" s="24"/>
      <c r="P23" s="24"/>
      <c r="Q23" s="24"/>
      <c r="R23" s="24"/>
      <c r="S23" s="24"/>
      <c r="T23" s="24"/>
      <c r="U23" s="24"/>
      <c r="V23" s="267"/>
      <c r="W23" s="83" t="s">
        <v>9</v>
      </c>
      <c r="X23" s="84" t="s">
        <v>23</v>
      </c>
      <c r="Y23" s="80">
        <f t="shared" si="1"/>
        <v>2</v>
      </c>
      <c r="Z23" s="102"/>
      <c r="AA23" s="183" t="s">
        <v>27</v>
      </c>
      <c r="AB23" s="184">
        <v>2</v>
      </c>
      <c r="AC23" s="184">
        <f>AB23*1</f>
        <v>2</v>
      </c>
      <c r="AD23" s="184" t="s">
        <v>25</v>
      </c>
      <c r="AE23" s="184">
        <f>AB23*5</f>
        <v>10</v>
      </c>
      <c r="AF23" s="184">
        <f>AC23*4+AE23*4</f>
        <v>48</v>
      </c>
    </row>
    <row r="24" spans="2:32" s="101" customFormat="1" ht="27.75" customHeight="1">
      <c r="B24" s="204" t="s">
        <v>49</v>
      </c>
      <c r="C24" s="272"/>
      <c r="D24" s="24"/>
      <c r="E24" s="88"/>
      <c r="F24" s="24"/>
      <c r="G24" s="24"/>
      <c r="H24" s="88"/>
      <c r="I24" s="24"/>
      <c r="J24" s="24"/>
      <c r="K24" s="88"/>
      <c r="L24" s="24"/>
      <c r="M24" s="24"/>
      <c r="N24" s="88"/>
      <c r="O24" s="24"/>
      <c r="P24" s="24"/>
      <c r="Q24" s="88"/>
      <c r="R24" s="24"/>
      <c r="S24" s="24"/>
      <c r="T24" s="88"/>
      <c r="U24" s="24"/>
      <c r="V24" s="267"/>
      <c r="W24" s="78" t="str">
        <f>AD27&amp;" "&amp;"g"</f>
        <v>26.5 g</v>
      </c>
      <c r="X24" s="84" t="s">
        <v>26</v>
      </c>
      <c r="Y24" s="80">
        <f t="shared" si="1"/>
        <v>3</v>
      </c>
      <c r="Z24" s="98"/>
      <c r="AA24" s="183" t="s">
        <v>30</v>
      </c>
      <c r="AB24" s="184">
        <v>3</v>
      </c>
      <c r="AC24" s="184"/>
      <c r="AD24" s="184">
        <f>AB24*5</f>
        <v>15</v>
      </c>
      <c r="AE24" s="184" t="s">
        <v>25</v>
      </c>
      <c r="AF24" s="184">
        <f>AD24*9</f>
        <v>135</v>
      </c>
    </row>
    <row r="25" spans="2:32" s="101" customFormat="1" ht="27.75" customHeight="1">
      <c r="B25" s="279" t="s">
        <v>35</v>
      </c>
      <c r="C25" s="272"/>
      <c r="D25" s="24"/>
      <c r="E25" s="88"/>
      <c r="F25" s="24"/>
      <c r="G25" s="24"/>
      <c r="H25" s="88"/>
      <c r="I25" s="24"/>
      <c r="J25" s="24"/>
      <c r="K25" s="88"/>
      <c r="L25" s="24"/>
      <c r="M25" s="24"/>
      <c r="N25" s="88"/>
      <c r="O25" s="24"/>
      <c r="P25" s="24"/>
      <c r="Q25" s="88"/>
      <c r="R25" s="24"/>
      <c r="S25" s="24"/>
      <c r="T25" s="88"/>
      <c r="U25" s="24"/>
      <c r="V25" s="267"/>
      <c r="W25" s="83" t="s">
        <v>11</v>
      </c>
      <c r="X25" s="84" t="s">
        <v>29</v>
      </c>
      <c r="Y25" s="80">
        <f t="shared" si="1"/>
        <v>0</v>
      </c>
      <c r="Z25" s="102"/>
      <c r="AA25" s="183" t="s">
        <v>31</v>
      </c>
      <c r="AB25" s="184"/>
      <c r="AC25" s="183"/>
      <c r="AD25" s="183"/>
      <c r="AE25" s="183">
        <f>AB25*15</f>
        <v>0</v>
      </c>
      <c r="AF25" s="183"/>
    </row>
    <row r="26" spans="2:32" s="101" customFormat="1" ht="27.75" customHeight="1">
      <c r="B26" s="279"/>
      <c r="C26" s="272"/>
      <c r="D26" s="24"/>
      <c r="E26" s="88"/>
      <c r="F26" s="24"/>
      <c r="G26" s="213"/>
      <c r="H26" s="88"/>
      <c r="I26" s="24"/>
      <c r="J26" s="24"/>
      <c r="K26" s="88"/>
      <c r="L26" s="24"/>
      <c r="M26" s="24"/>
      <c r="N26" s="88"/>
      <c r="O26" s="24"/>
      <c r="P26" s="24"/>
      <c r="Q26" s="88"/>
      <c r="R26" s="24"/>
      <c r="S26" s="24"/>
      <c r="T26" s="88"/>
      <c r="U26" s="24"/>
      <c r="V26" s="267"/>
      <c r="W26" s="78" t="str">
        <f>AC27&amp;" "&amp;"g"</f>
        <v>29.1 g</v>
      </c>
      <c r="X26" s="132" t="s">
        <v>38</v>
      </c>
      <c r="Y26" s="80">
        <f t="shared" si="1"/>
        <v>0</v>
      </c>
      <c r="Z26" s="98"/>
      <c r="AA26" s="136" t="s">
        <v>38</v>
      </c>
      <c r="AB26" s="184"/>
      <c r="AC26" s="183">
        <f>AB26*8</f>
        <v>0</v>
      </c>
      <c r="AD26" s="183">
        <f>AB26*4</f>
        <v>0</v>
      </c>
      <c r="AE26" s="183">
        <f>AB26*12</f>
        <v>0</v>
      </c>
      <c r="AF26" s="183"/>
    </row>
    <row r="27" spans="2:32" s="101" customFormat="1" ht="27.75" customHeight="1">
      <c r="B27" s="197" t="s">
        <v>32</v>
      </c>
      <c r="C27" s="108"/>
      <c r="D27" s="24"/>
      <c r="E27" s="88"/>
      <c r="F27" s="24"/>
      <c r="G27" s="24"/>
      <c r="H27" s="88"/>
      <c r="I27" s="24"/>
      <c r="J27" s="24"/>
      <c r="K27" s="88"/>
      <c r="L27" s="24"/>
      <c r="M27" s="24"/>
      <c r="N27" s="88"/>
      <c r="O27" s="24"/>
      <c r="P27" s="24"/>
      <c r="Q27" s="88"/>
      <c r="R27" s="24"/>
      <c r="S27" s="24"/>
      <c r="T27" s="88"/>
      <c r="U27" s="24"/>
      <c r="V27" s="267"/>
      <c r="W27" s="83" t="s">
        <v>12</v>
      </c>
      <c r="X27" s="92"/>
      <c r="Y27" s="80"/>
      <c r="Z27" s="102"/>
      <c r="AA27" s="183"/>
      <c r="AB27" s="184"/>
      <c r="AC27" s="183">
        <f>SUM(AC21:AC26)</f>
        <v>29.099999999999998</v>
      </c>
      <c r="AD27" s="183">
        <f>SUM(AD21:AD26)</f>
        <v>26.5</v>
      </c>
      <c r="AE27" s="183">
        <f>SUM(AE21:AE26)</f>
        <v>92.5</v>
      </c>
      <c r="AF27" s="183">
        <f>AC27*4+AD27*9+AE27*4</f>
        <v>724.9</v>
      </c>
    </row>
    <row r="28" spans="2:32" s="101" customFormat="1" ht="27.75" customHeight="1" thickBot="1">
      <c r="B28" s="205"/>
      <c r="C28" s="109"/>
      <c r="D28" s="88"/>
      <c r="E28" s="88"/>
      <c r="F28" s="24"/>
      <c r="G28" s="24"/>
      <c r="H28" s="88"/>
      <c r="I28" s="24"/>
      <c r="J28" s="24"/>
      <c r="K28" s="88"/>
      <c r="L28" s="24"/>
      <c r="M28" s="24"/>
      <c r="N28" s="88"/>
      <c r="O28" s="24"/>
      <c r="P28" s="24"/>
      <c r="Q28" s="88"/>
      <c r="R28" s="24"/>
      <c r="S28" s="24"/>
      <c r="T28" s="88"/>
      <c r="U28" s="24"/>
      <c r="V28" s="268"/>
      <c r="W28" s="78" t="str">
        <f>AF27&amp;"K"</f>
        <v>724.9K</v>
      </c>
      <c r="X28" s="96"/>
      <c r="Y28" s="80"/>
      <c r="Z28" s="98"/>
      <c r="AA28" s="102"/>
      <c r="AB28" s="110"/>
      <c r="AC28" s="201">
        <f>AC27*4/AF27</f>
        <v>0.16057387225824252</v>
      </c>
      <c r="AD28" s="201">
        <f>AD27*9/AF27</f>
        <v>0.32901089805490413</v>
      </c>
      <c r="AE28" s="201">
        <f>AE27*4/AF27</f>
        <v>0.5104152296868534</v>
      </c>
      <c r="AF28" s="102"/>
    </row>
    <row r="29" spans="2:32" s="77" customFormat="1" ht="27.75" customHeight="1">
      <c r="B29" s="190">
        <v>11</v>
      </c>
      <c r="C29" s="272"/>
      <c r="D29" s="73" t="str">
        <f>'00月菜單1'!M23</f>
        <v>地瓜飯</v>
      </c>
      <c r="E29" s="73" t="s">
        <v>55</v>
      </c>
      <c r="F29" s="73"/>
      <c r="G29" s="73" t="str">
        <f>'00月菜單1'!M24</f>
        <v>泰式魚片(海)</v>
      </c>
      <c r="H29" s="73" t="s">
        <v>359</v>
      </c>
      <c r="I29" s="73"/>
      <c r="J29" s="73" t="str">
        <f>'00月菜單1'!M25</f>
        <v>宮保雞丁</v>
      </c>
      <c r="K29" s="73" t="s">
        <v>359</v>
      </c>
      <c r="L29" s="73"/>
      <c r="M29" s="73" t="str">
        <f>'00月菜單1'!M26</f>
        <v>麻婆豆腐(豆)</v>
      </c>
      <c r="N29" s="73" t="s">
        <v>46</v>
      </c>
      <c r="O29" s="73"/>
      <c r="P29" s="73" t="str">
        <f>'00月菜單1'!M27</f>
        <v>淺色蔬菜</v>
      </c>
      <c r="Q29" s="73" t="s">
        <v>47</v>
      </c>
      <c r="R29" s="73"/>
      <c r="S29" s="73" t="str">
        <f>'00月菜單1'!M28</f>
        <v>玉米蛋花湯</v>
      </c>
      <c r="T29" s="73" t="s">
        <v>46</v>
      </c>
      <c r="U29" s="73"/>
      <c r="V29" s="266"/>
      <c r="W29" s="74" t="s">
        <v>7</v>
      </c>
      <c r="X29" s="75" t="s">
        <v>16</v>
      </c>
      <c r="Y29" s="112">
        <f aca="true" t="shared" si="2" ref="Y29:Y34">AB29</f>
        <v>5.5</v>
      </c>
      <c r="Z29" s="183"/>
      <c r="AA29" s="191" t="s">
        <v>22</v>
      </c>
      <c r="AB29" s="184">
        <v>5.5</v>
      </c>
      <c r="AC29" s="184">
        <f>AB29*2</f>
        <v>11</v>
      </c>
      <c r="AD29" s="184"/>
      <c r="AE29" s="184">
        <f>AB29*15</f>
        <v>82.5</v>
      </c>
      <c r="AF29" s="184">
        <f>AC29*4+AE29*4</f>
        <v>374</v>
      </c>
    </row>
    <row r="30" spans="2:32" ht="27.75" customHeight="1">
      <c r="B30" s="192" t="s">
        <v>227</v>
      </c>
      <c r="C30" s="272"/>
      <c r="D30" s="24" t="s">
        <v>358</v>
      </c>
      <c r="E30" s="24"/>
      <c r="F30" s="24">
        <v>90</v>
      </c>
      <c r="G30" s="182" t="s">
        <v>392</v>
      </c>
      <c r="H30" s="24"/>
      <c r="I30" s="24">
        <v>70</v>
      </c>
      <c r="J30" s="182" t="s">
        <v>396</v>
      </c>
      <c r="K30" s="24"/>
      <c r="L30" s="24">
        <v>40</v>
      </c>
      <c r="M30" s="24" t="s">
        <v>367</v>
      </c>
      <c r="N30" s="24" t="s">
        <v>370</v>
      </c>
      <c r="O30" s="24">
        <v>60</v>
      </c>
      <c r="P30" s="182" t="s">
        <v>378</v>
      </c>
      <c r="Q30" s="24"/>
      <c r="R30" s="24">
        <v>120</v>
      </c>
      <c r="S30" s="24" t="s">
        <v>387</v>
      </c>
      <c r="T30" s="24"/>
      <c r="U30" s="24">
        <v>10</v>
      </c>
      <c r="V30" s="267"/>
      <c r="W30" s="78" t="str">
        <f>AE35&amp;" "&amp;"g"</f>
        <v>92.5 g</v>
      </c>
      <c r="X30" s="79" t="s">
        <v>21</v>
      </c>
      <c r="Y30" s="113">
        <f t="shared" si="2"/>
        <v>2.7</v>
      </c>
      <c r="Z30" s="188"/>
      <c r="AA30" s="193" t="s">
        <v>24</v>
      </c>
      <c r="AB30" s="184">
        <v>2.7</v>
      </c>
      <c r="AC30" s="194">
        <f>AB30*7</f>
        <v>18.900000000000002</v>
      </c>
      <c r="AD30" s="184">
        <f>AB30*5</f>
        <v>13.5</v>
      </c>
      <c r="AE30" s="184" t="s">
        <v>25</v>
      </c>
      <c r="AF30" s="195">
        <f>AC30*4+AD30*9</f>
        <v>197.10000000000002</v>
      </c>
    </row>
    <row r="31" spans="2:32" ht="27.75" customHeight="1">
      <c r="B31" s="192">
        <v>15</v>
      </c>
      <c r="C31" s="272"/>
      <c r="D31" s="24" t="s">
        <v>391</v>
      </c>
      <c r="E31" s="24"/>
      <c r="F31" s="24">
        <v>40</v>
      </c>
      <c r="G31" s="24" t="s">
        <v>362</v>
      </c>
      <c r="H31" s="24"/>
      <c r="I31" s="24">
        <v>5</v>
      </c>
      <c r="J31" s="24" t="s">
        <v>395</v>
      </c>
      <c r="K31" s="24"/>
      <c r="L31" s="24">
        <v>20</v>
      </c>
      <c r="M31" s="24" t="s">
        <v>394</v>
      </c>
      <c r="N31" s="88"/>
      <c r="O31" s="24">
        <v>20</v>
      </c>
      <c r="P31" s="24"/>
      <c r="Q31" s="88"/>
      <c r="R31" s="24"/>
      <c r="S31" s="24" t="s">
        <v>354</v>
      </c>
      <c r="T31" s="24"/>
      <c r="U31" s="24">
        <v>15</v>
      </c>
      <c r="V31" s="267"/>
      <c r="W31" s="83" t="s">
        <v>9</v>
      </c>
      <c r="X31" s="84" t="s">
        <v>23</v>
      </c>
      <c r="Y31" s="113">
        <f t="shared" si="2"/>
        <v>2</v>
      </c>
      <c r="Z31" s="183"/>
      <c r="AA31" s="183" t="s">
        <v>27</v>
      </c>
      <c r="AB31" s="184">
        <v>2</v>
      </c>
      <c r="AC31" s="184">
        <f>AB31*1</f>
        <v>2</v>
      </c>
      <c r="AD31" s="184" t="s">
        <v>25</v>
      </c>
      <c r="AE31" s="184">
        <f>AB31*5</f>
        <v>10</v>
      </c>
      <c r="AF31" s="184">
        <f>AC31*4+AE31*4</f>
        <v>48</v>
      </c>
    </row>
    <row r="32" spans="2:32" ht="27.75" customHeight="1">
      <c r="B32" s="192" t="s">
        <v>10</v>
      </c>
      <c r="C32" s="272"/>
      <c r="D32" s="88"/>
      <c r="E32" s="88"/>
      <c r="F32" s="24"/>
      <c r="G32" s="24" t="s">
        <v>393</v>
      </c>
      <c r="H32" s="88"/>
      <c r="I32" s="24">
        <v>40</v>
      </c>
      <c r="J32" s="24"/>
      <c r="K32" s="88"/>
      <c r="L32" s="24"/>
      <c r="M32" s="24" t="s">
        <v>451</v>
      </c>
      <c r="N32" s="88"/>
      <c r="O32" s="24">
        <v>20</v>
      </c>
      <c r="P32" s="24"/>
      <c r="Q32" s="88"/>
      <c r="R32" s="24"/>
      <c r="S32" s="24"/>
      <c r="T32" s="24"/>
      <c r="U32" s="24"/>
      <c r="V32" s="267"/>
      <c r="W32" s="78" t="str">
        <f>AD35&amp;" "&amp;"g"</f>
        <v>26 g</v>
      </c>
      <c r="X32" s="84" t="s">
        <v>26</v>
      </c>
      <c r="Y32" s="113">
        <f t="shared" si="2"/>
        <v>2.5</v>
      </c>
      <c r="Z32" s="188"/>
      <c r="AA32" s="183" t="s">
        <v>30</v>
      </c>
      <c r="AB32" s="184">
        <v>2.5</v>
      </c>
      <c r="AC32" s="184"/>
      <c r="AD32" s="184">
        <f>AB32*5</f>
        <v>12.5</v>
      </c>
      <c r="AE32" s="184" t="s">
        <v>25</v>
      </c>
      <c r="AF32" s="184">
        <f>AD32*9</f>
        <v>112.5</v>
      </c>
    </row>
    <row r="33" spans="2:31" ht="27.75" customHeight="1">
      <c r="B33" s="278" t="s">
        <v>36</v>
      </c>
      <c r="C33" s="272"/>
      <c r="D33" s="88"/>
      <c r="E33" s="88"/>
      <c r="F33" s="24"/>
      <c r="G33" s="24"/>
      <c r="H33" s="88"/>
      <c r="I33" s="24"/>
      <c r="J33" s="24"/>
      <c r="K33" s="24"/>
      <c r="L33" s="24"/>
      <c r="M33" s="24"/>
      <c r="N33" s="88"/>
      <c r="O33" s="24"/>
      <c r="P33" s="24"/>
      <c r="Q33" s="88"/>
      <c r="R33" s="24"/>
      <c r="S33" s="24"/>
      <c r="T33" s="24"/>
      <c r="U33" s="24"/>
      <c r="V33" s="267"/>
      <c r="W33" s="83" t="s">
        <v>11</v>
      </c>
      <c r="X33" s="84" t="s">
        <v>29</v>
      </c>
      <c r="Y33" s="113">
        <f t="shared" si="2"/>
        <v>0</v>
      </c>
      <c r="Z33" s="183"/>
      <c r="AA33" s="183" t="s">
        <v>31</v>
      </c>
      <c r="AE33" s="183">
        <f>AB33*15</f>
        <v>0</v>
      </c>
    </row>
    <row r="34" spans="2:31" ht="27.75" customHeight="1">
      <c r="B34" s="278"/>
      <c r="C34" s="272"/>
      <c r="D34" s="88"/>
      <c r="E34" s="88"/>
      <c r="F34" s="24"/>
      <c r="G34" s="24"/>
      <c r="H34" s="88"/>
      <c r="I34" s="24"/>
      <c r="J34" s="24"/>
      <c r="K34" s="88"/>
      <c r="L34" s="24"/>
      <c r="M34" s="24"/>
      <c r="N34" s="88"/>
      <c r="O34" s="24"/>
      <c r="P34" s="24"/>
      <c r="Q34" s="88"/>
      <c r="R34" s="24"/>
      <c r="S34" s="24"/>
      <c r="T34" s="88"/>
      <c r="U34" s="24"/>
      <c r="V34" s="267"/>
      <c r="W34" s="78" t="str">
        <f>AC35&amp;" "&amp;"g"</f>
        <v>31.9 g</v>
      </c>
      <c r="X34" s="132" t="s">
        <v>38</v>
      </c>
      <c r="Y34" s="113">
        <f t="shared" si="2"/>
        <v>0</v>
      </c>
      <c r="Z34" s="188"/>
      <c r="AA34" s="136" t="s">
        <v>38</v>
      </c>
      <c r="AC34" s="183">
        <f>AB34*8</f>
        <v>0</v>
      </c>
      <c r="AD34" s="183">
        <f>AB34*4</f>
        <v>0</v>
      </c>
      <c r="AE34" s="183">
        <f>AB34*12</f>
        <v>0</v>
      </c>
    </row>
    <row r="35" spans="2:32" ht="27.75" customHeight="1">
      <c r="B35" s="197" t="s">
        <v>32</v>
      </c>
      <c r="C35" s="198"/>
      <c r="D35" s="88"/>
      <c r="E35" s="88"/>
      <c r="F35" s="24"/>
      <c r="G35" s="24"/>
      <c r="H35" s="88"/>
      <c r="I35" s="24"/>
      <c r="J35" s="24"/>
      <c r="K35" s="88"/>
      <c r="L35" s="24"/>
      <c r="M35" s="24"/>
      <c r="N35" s="88"/>
      <c r="O35" s="24"/>
      <c r="P35" s="24"/>
      <c r="Q35" s="88"/>
      <c r="R35" s="24"/>
      <c r="S35" s="24"/>
      <c r="T35" s="24"/>
      <c r="U35" s="24"/>
      <c r="V35" s="267"/>
      <c r="W35" s="83" t="s">
        <v>12</v>
      </c>
      <c r="X35" s="92"/>
      <c r="Y35" s="113"/>
      <c r="Z35" s="183"/>
      <c r="AC35" s="183">
        <f>SUM(AC29:AC34)</f>
        <v>31.900000000000002</v>
      </c>
      <c r="AD35" s="183">
        <f>SUM(AD29:AD34)</f>
        <v>26</v>
      </c>
      <c r="AE35" s="183">
        <f>SUM(AE29:AE34)</f>
        <v>92.5</v>
      </c>
      <c r="AF35" s="183">
        <f>AC35*4+AD35*9+AE35*4</f>
        <v>731.6</v>
      </c>
    </row>
    <row r="36" spans="2:31" ht="27.75" customHeight="1">
      <c r="B36" s="199"/>
      <c r="C36" s="200"/>
      <c r="D36" s="88"/>
      <c r="E36" s="88"/>
      <c r="F36" s="23"/>
      <c r="G36" s="23"/>
      <c r="H36" s="88"/>
      <c r="I36" s="23"/>
      <c r="J36" s="23"/>
      <c r="K36" s="88"/>
      <c r="L36" s="23"/>
      <c r="M36" s="23"/>
      <c r="N36" s="88"/>
      <c r="O36" s="23"/>
      <c r="P36" s="23"/>
      <c r="Q36" s="88"/>
      <c r="R36" s="23"/>
      <c r="S36" s="23"/>
      <c r="T36" s="88"/>
      <c r="U36" s="23"/>
      <c r="V36" s="268"/>
      <c r="W36" s="78" t="str">
        <f>AF35&amp;"K"</f>
        <v>731.6K</v>
      </c>
      <c r="X36" s="89"/>
      <c r="Y36" s="113"/>
      <c r="Z36" s="188"/>
      <c r="AC36" s="201">
        <f>AC35*4/AF35</f>
        <v>0.174412247129579</v>
      </c>
      <c r="AD36" s="201">
        <f>AD35*9/AF35</f>
        <v>0.3198469108802624</v>
      </c>
      <c r="AE36" s="201">
        <f>AE35*4/AF35</f>
        <v>0.5057408419901586</v>
      </c>
    </row>
    <row r="37" spans="2:32" s="77" customFormat="1" ht="27.75" customHeight="1">
      <c r="B37" s="190">
        <v>11</v>
      </c>
      <c r="C37" s="272"/>
      <c r="D37" s="73" t="str">
        <f>'00月菜單1'!Q23</f>
        <v>沙茶肉絲炒麵</v>
      </c>
      <c r="E37" s="73" t="s">
        <v>341</v>
      </c>
      <c r="F37" s="73"/>
      <c r="G37" s="73" t="str">
        <f>'00月菜單1'!Q24</f>
        <v>香滷里肌片</v>
      </c>
      <c r="H37" s="73" t="s">
        <v>315</v>
      </c>
      <c r="I37" s="73"/>
      <c r="J37" s="73" t="str">
        <f>'00月菜單1'!Q25</f>
        <v>海芽炒蛋</v>
      </c>
      <c r="K37" s="73" t="s">
        <v>492</v>
      </c>
      <c r="L37" s="73"/>
      <c r="M37" s="73" t="str">
        <f>'00月菜單1'!Q26</f>
        <v>古都肉燥</v>
      </c>
      <c r="N37" s="73" t="s">
        <v>359</v>
      </c>
      <c r="O37" s="73"/>
      <c r="P37" s="73" t="str">
        <f>'00月菜單1'!Q27</f>
        <v>深色蔬菜</v>
      </c>
      <c r="Q37" s="73" t="s">
        <v>317</v>
      </c>
      <c r="R37" s="73"/>
      <c r="S37" s="73" t="str">
        <f>'00月菜單1'!Q28</f>
        <v>香菇雞湯</v>
      </c>
      <c r="T37" s="73" t="s">
        <v>316</v>
      </c>
      <c r="U37" s="214"/>
      <c r="V37" s="266"/>
      <c r="W37" s="162" t="s">
        <v>7</v>
      </c>
      <c r="X37" s="163" t="s">
        <v>16</v>
      </c>
      <c r="Y37" s="164">
        <f aca="true" t="shared" si="3" ref="Y37:Y42">AB37</f>
        <v>5</v>
      </c>
      <c r="Z37" s="183"/>
      <c r="AA37" s="191" t="s">
        <v>22</v>
      </c>
      <c r="AB37" s="184">
        <v>5</v>
      </c>
      <c r="AC37" s="184">
        <f>AB37*2</f>
        <v>10</v>
      </c>
      <c r="AD37" s="184"/>
      <c r="AE37" s="184">
        <f>AB37*15</f>
        <v>75</v>
      </c>
      <c r="AF37" s="184">
        <f>AC37*4+AE37*4</f>
        <v>340</v>
      </c>
    </row>
    <row r="38" spans="2:32" ht="27.75" customHeight="1">
      <c r="B38" s="192" t="s">
        <v>8</v>
      </c>
      <c r="C38" s="272"/>
      <c r="D38" s="24" t="s">
        <v>505</v>
      </c>
      <c r="E38" s="24"/>
      <c r="F38" s="24">
        <v>130</v>
      </c>
      <c r="G38" s="182" t="s">
        <v>382</v>
      </c>
      <c r="H38" s="24"/>
      <c r="I38" s="24">
        <v>70</v>
      </c>
      <c r="J38" s="24" t="s">
        <v>496</v>
      </c>
      <c r="K38" s="24"/>
      <c r="L38" s="24">
        <v>5</v>
      </c>
      <c r="M38" s="182" t="s">
        <v>394</v>
      </c>
      <c r="N38" s="24"/>
      <c r="O38" s="24">
        <v>40</v>
      </c>
      <c r="P38" s="182" t="s">
        <v>378</v>
      </c>
      <c r="Q38" s="24"/>
      <c r="R38" s="24">
        <v>120</v>
      </c>
      <c r="S38" s="24" t="s">
        <v>397</v>
      </c>
      <c r="T38" s="24"/>
      <c r="U38" s="24">
        <v>20</v>
      </c>
      <c r="V38" s="267"/>
      <c r="W38" s="165" t="str">
        <f>AE43&amp;" "&amp;"g"</f>
        <v>86.5 g</v>
      </c>
      <c r="X38" s="166" t="s">
        <v>21</v>
      </c>
      <c r="Y38" s="167">
        <f t="shared" si="3"/>
        <v>2.8</v>
      </c>
      <c r="Z38" s="188"/>
      <c r="AA38" s="193" t="s">
        <v>24</v>
      </c>
      <c r="AB38" s="184">
        <v>2.8</v>
      </c>
      <c r="AC38" s="194">
        <f>AB38*7</f>
        <v>19.599999999999998</v>
      </c>
      <c r="AD38" s="184">
        <f>AB38*5</f>
        <v>14</v>
      </c>
      <c r="AE38" s="184" t="s">
        <v>25</v>
      </c>
      <c r="AF38" s="195">
        <f>AC38*4+AD38*9</f>
        <v>204.39999999999998</v>
      </c>
    </row>
    <row r="39" spans="2:32" ht="27.75" customHeight="1">
      <c r="B39" s="192">
        <v>16</v>
      </c>
      <c r="C39" s="272"/>
      <c r="D39" s="24" t="s">
        <v>504</v>
      </c>
      <c r="E39" s="24"/>
      <c r="F39" s="24">
        <v>20</v>
      </c>
      <c r="G39" s="24" t="s">
        <v>450</v>
      </c>
      <c r="H39" s="24"/>
      <c r="I39" s="24">
        <v>40</v>
      </c>
      <c r="J39" s="182" t="s">
        <v>497</v>
      </c>
      <c r="K39" s="24"/>
      <c r="L39" s="24">
        <v>50</v>
      </c>
      <c r="M39" s="24" t="s">
        <v>374</v>
      </c>
      <c r="N39" s="24"/>
      <c r="O39" s="24">
        <v>20</v>
      </c>
      <c r="P39" s="24"/>
      <c r="Q39" s="24"/>
      <c r="R39" s="24"/>
      <c r="S39" s="24" t="s">
        <v>398</v>
      </c>
      <c r="T39" s="24"/>
      <c r="U39" s="24">
        <v>10</v>
      </c>
      <c r="V39" s="267"/>
      <c r="W39" s="168" t="s">
        <v>9</v>
      </c>
      <c r="X39" s="169" t="s">
        <v>23</v>
      </c>
      <c r="Y39" s="167">
        <f t="shared" si="3"/>
        <v>2.3</v>
      </c>
      <c r="Z39" s="183"/>
      <c r="AA39" s="183" t="s">
        <v>27</v>
      </c>
      <c r="AB39" s="184">
        <v>2.3</v>
      </c>
      <c r="AC39" s="184">
        <f>AB39*1</f>
        <v>2.3</v>
      </c>
      <c r="AD39" s="184" t="s">
        <v>25</v>
      </c>
      <c r="AE39" s="184">
        <f>AB39*5</f>
        <v>11.5</v>
      </c>
      <c r="AF39" s="184">
        <f>AC39*4+AE39*4</f>
        <v>55.2</v>
      </c>
    </row>
    <row r="40" spans="2:32" ht="27.75" customHeight="1">
      <c r="B40" s="192" t="s">
        <v>10</v>
      </c>
      <c r="C40" s="272"/>
      <c r="D40" s="24" t="s">
        <v>335</v>
      </c>
      <c r="E40" s="24"/>
      <c r="F40" s="24">
        <v>20</v>
      </c>
      <c r="G40" s="24"/>
      <c r="H40" s="24"/>
      <c r="I40" s="24"/>
      <c r="J40" s="24"/>
      <c r="K40" s="24"/>
      <c r="L40" s="24"/>
      <c r="M40" s="24" t="s">
        <v>390</v>
      </c>
      <c r="N40" s="24"/>
      <c r="O40" s="24">
        <v>30</v>
      </c>
      <c r="P40" s="24"/>
      <c r="Q40" s="24"/>
      <c r="R40" s="24"/>
      <c r="S40" s="24"/>
      <c r="T40" s="24"/>
      <c r="U40" s="24"/>
      <c r="V40" s="267"/>
      <c r="W40" s="165" t="str">
        <f>AD43&amp;" "&amp;"g"</f>
        <v>26.5 g</v>
      </c>
      <c r="X40" s="169" t="s">
        <v>26</v>
      </c>
      <c r="Y40" s="167">
        <f t="shared" si="3"/>
        <v>2.5</v>
      </c>
      <c r="Z40" s="188"/>
      <c r="AA40" s="183" t="s">
        <v>30</v>
      </c>
      <c r="AB40" s="184">
        <v>2.5</v>
      </c>
      <c r="AC40" s="184"/>
      <c r="AD40" s="184">
        <f>AB40*5</f>
        <v>12.5</v>
      </c>
      <c r="AE40" s="184" t="s">
        <v>25</v>
      </c>
      <c r="AF40" s="184">
        <f>AD40*9</f>
        <v>112.5</v>
      </c>
    </row>
    <row r="41" spans="2:31" ht="27.75" customHeight="1">
      <c r="B41" s="278" t="s">
        <v>28</v>
      </c>
      <c r="C41" s="272"/>
      <c r="D41" s="24" t="s">
        <v>506</v>
      </c>
      <c r="E41" s="24"/>
      <c r="F41" s="24">
        <v>20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7"/>
      <c r="W41" s="168" t="s">
        <v>11</v>
      </c>
      <c r="X41" s="169" t="s">
        <v>29</v>
      </c>
      <c r="Y41" s="167">
        <f t="shared" si="3"/>
        <v>0</v>
      </c>
      <c r="Z41" s="183"/>
      <c r="AA41" s="183" t="s">
        <v>31</v>
      </c>
      <c r="AE41" s="183">
        <f>AB41*15</f>
        <v>0</v>
      </c>
    </row>
    <row r="42" spans="2:31" ht="27.75" customHeight="1">
      <c r="B42" s="278"/>
      <c r="C42" s="272"/>
      <c r="D42" s="24" t="s">
        <v>333</v>
      </c>
      <c r="E42" s="88"/>
      <c r="F42" s="24">
        <v>20</v>
      </c>
      <c r="G42" s="24"/>
      <c r="H42" s="88"/>
      <c r="I42" s="24"/>
      <c r="J42" s="24"/>
      <c r="K42" s="88"/>
      <c r="L42" s="24"/>
      <c r="M42" s="24"/>
      <c r="N42" s="88"/>
      <c r="O42" s="24"/>
      <c r="P42" s="24"/>
      <c r="Q42" s="88"/>
      <c r="R42" s="24"/>
      <c r="S42" s="24"/>
      <c r="T42" s="88"/>
      <c r="U42" s="24"/>
      <c r="V42" s="267"/>
      <c r="W42" s="165" t="str">
        <f>AC43&amp;" "&amp;"g"</f>
        <v>31.9 g</v>
      </c>
      <c r="X42" s="170" t="s">
        <v>38</v>
      </c>
      <c r="Y42" s="167">
        <f t="shared" si="3"/>
        <v>0</v>
      </c>
      <c r="Z42" s="188"/>
      <c r="AA42" s="136" t="s">
        <v>38</v>
      </c>
      <c r="AC42" s="183">
        <f>AB42*8</f>
        <v>0</v>
      </c>
      <c r="AD42" s="183">
        <f>AB42*4</f>
        <v>0</v>
      </c>
      <c r="AE42" s="183">
        <f>AB42*12</f>
        <v>0</v>
      </c>
    </row>
    <row r="43" spans="2:32" ht="27.75" customHeight="1">
      <c r="B43" s="197" t="s">
        <v>32</v>
      </c>
      <c r="C43" s="198"/>
      <c r="D43" s="88"/>
      <c r="E43" s="88"/>
      <c r="F43" s="24"/>
      <c r="G43" s="24"/>
      <c r="H43" s="88"/>
      <c r="I43" s="24"/>
      <c r="J43" s="24"/>
      <c r="K43" s="88"/>
      <c r="L43" s="24"/>
      <c r="M43" s="24"/>
      <c r="N43" s="88"/>
      <c r="O43" s="24"/>
      <c r="P43" s="24"/>
      <c r="Q43" s="88"/>
      <c r="R43" s="24"/>
      <c r="S43" s="24"/>
      <c r="T43" s="88"/>
      <c r="U43" s="24"/>
      <c r="V43" s="267"/>
      <c r="W43" s="168" t="s">
        <v>12</v>
      </c>
      <c r="X43" s="171"/>
      <c r="Y43" s="167"/>
      <c r="Z43" s="183"/>
      <c r="AC43" s="206">
        <f>SUM(AC37:AC42)</f>
        <v>31.9</v>
      </c>
      <c r="AD43" s="206">
        <f>SUM(AD37:AD42)</f>
        <v>26.5</v>
      </c>
      <c r="AE43" s="206">
        <f>SUM(AE37:AE42)</f>
        <v>86.5</v>
      </c>
      <c r="AF43" s="183">
        <f>AC43*4+AD43*9+AE43*4</f>
        <v>712.1</v>
      </c>
    </row>
    <row r="44" spans="2:31" ht="27.75" customHeight="1" thickBot="1">
      <c r="B44" s="207"/>
      <c r="C44" s="200"/>
      <c r="D44" s="116"/>
      <c r="E44" s="116"/>
      <c r="F44" s="215"/>
      <c r="G44" s="215"/>
      <c r="H44" s="116"/>
      <c r="I44" s="215"/>
      <c r="J44" s="215"/>
      <c r="K44" s="116"/>
      <c r="L44" s="215"/>
      <c r="M44" s="215"/>
      <c r="N44" s="116"/>
      <c r="O44" s="215"/>
      <c r="P44" s="215"/>
      <c r="Q44" s="116"/>
      <c r="R44" s="215"/>
      <c r="S44" s="215"/>
      <c r="T44" s="116"/>
      <c r="U44" s="215"/>
      <c r="V44" s="268"/>
      <c r="W44" s="172" t="str">
        <f>AF43&amp;"K"</f>
        <v>712.1K</v>
      </c>
      <c r="X44" s="173"/>
      <c r="Y44" s="174"/>
      <c r="Z44" s="188"/>
      <c r="AC44" s="201">
        <f>AC43*4/AF43</f>
        <v>0.179188316247718</v>
      </c>
      <c r="AD44" s="201">
        <f>AD43*9/AF43</f>
        <v>0.3349248701025137</v>
      </c>
      <c r="AE44" s="201">
        <f>AE43*4/AF43</f>
        <v>0.48588681364976827</v>
      </c>
    </row>
    <row r="45" spans="3:26" ht="21.75" customHeight="1">
      <c r="C45" s="183"/>
      <c r="D45" s="212"/>
      <c r="E45" s="216"/>
      <c r="F45" s="212"/>
      <c r="G45" s="212"/>
      <c r="H45" s="216"/>
      <c r="I45" s="212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10"/>
    </row>
    <row r="46" spans="2:25" ht="20.25">
      <c r="B46" s="184"/>
      <c r="D46" s="282"/>
      <c r="E46" s="282"/>
      <c r="F46" s="283"/>
      <c r="G46" s="283"/>
      <c r="H46" s="217"/>
      <c r="I46" s="136"/>
      <c r="J46" s="136"/>
      <c r="K46" s="217"/>
      <c r="L46" s="136"/>
      <c r="M46" s="212"/>
      <c r="N46" s="217"/>
      <c r="O46" s="136"/>
      <c r="P46" s="212"/>
      <c r="Q46" s="217"/>
      <c r="R46" s="136"/>
      <c r="S46" s="212"/>
      <c r="T46" s="217"/>
      <c r="U46" s="136"/>
      <c r="V46" s="136"/>
      <c r="W46" s="218"/>
      <c r="X46" s="175"/>
      <c r="Y46" s="219"/>
    </row>
    <row r="47" ht="20.25">
      <c r="Y47" s="129"/>
    </row>
    <row r="48" ht="20.25">
      <c r="Y48" s="129"/>
    </row>
    <row r="49" ht="20.25">
      <c r="Y49" s="129"/>
    </row>
    <row r="50" ht="20.25">
      <c r="Y50" s="129"/>
    </row>
    <row r="51" ht="20.25">
      <c r="Y51" s="129"/>
    </row>
    <row r="52" ht="20.25">
      <c r="Y52" s="129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I62" sqref="I62"/>
    </sheetView>
  </sheetViews>
  <sheetFormatPr defaultColWidth="9.00390625" defaultRowHeight="16.5"/>
  <cols>
    <col min="1" max="1" width="1.875" style="196" customWidth="1"/>
    <col min="2" max="2" width="4.875" style="208" customWidth="1"/>
    <col min="3" max="3" width="0" style="196" hidden="1" customWidth="1"/>
    <col min="4" max="4" width="18.625" style="196" customWidth="1"/>
    <col min="5" max="5" width="5.625" style="209" customWidth="1"/>
    <col min="6" max="6" width="9.625" style="196" customWidth="1"/>
    <col min="7" max="7" width="18.625" style="196" customWidth="1"/>
    <col min="8" max="8" width="5.625" style="209" customWidth="1"/>
    <col min="9" max="9" width="9.625" style="196" customWidth="1"/>
    <col min="10" max="10" width="18.625" style="196" customWidth="1"/>
    <col min="11" max="11" width="5.625" style="209" customWidth="1"/>
    <col min="12" max="12" width="9.625" style="196" customWidth="1"/>
    <col min="13" max="13" width="18.625" style="196" customWidth="1"/>
    <col min="14" max="14" width="5.625" style="209" customWidth="1"/>
    <col min="15" max="15" width="9.625" style="196" customWidth="1"/>
    <col min="16" max="16" width="18.625" style="196" customWidth="1"/>
    <col min="17" max="17" width="5.625" style="209" customWidth="1"/>
    <col min="18" max="18" width="9.625" style="196" customWidth="1"/>
    <col min="19" max="19" width="18.625" style="196" customWidth="1"/>
    <col min="20" max="20" width="5.625" style="209" customWidth="1"/>
    <col min="21" max="21" width="9.625" style="196" customWidth="1"/>
    <col min="22" max="22" width="5.25390625" style="212" customWidth="1"/>
    <col min="23" max="23" width="11.75390625" style="127" customWidth="1"/>
    <col min="24" max="24" width="11.25390625" style="128" customWidth="1"/>
    <col min="25" max="25" width="6.625" style="131" customWidth="1"/>
    <col min="26" max="26" width="6.625" style="196" customWidth="1"/>
    <col min="27" max="27" width="6.00390625" style="183" hidden="1" customWidth="1"/>
    <col min="28" max="28" width="5.50390625" style="184" hidden="1" customWidth="1"/>
    <col min="29" max="29" width="7.75390625" style="183" hidden="1" customWidth="1"/>
    <col min="30" max="30" width="8.00390625" style="183" hidden="1" customWidth="1"/>
    <col min="31" max="31" width="7.875" style="183" hidden="1" customWidth="1"/>
    <col min="32" max="32" width="7.50390625" style="183" hidden="1" customWidth="1"/>
    <col min="33" max="33" width="9.00390625" style="196" customWidth="1"/>
    <col min="34" max="16384" width="9.00390625" style="196" customWidth="1"/>
  </cols>
  <sheetData>
    <row r="1" spans="2:28" s="183" customFormat="1" ht="38.25">
      <c r="B1" s="275" t="s">
        <v>459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47"/>
      <c r="AB1" s="184"/>
    </row>
    <row r="2" spans="2:28" s="183" customFormat="1" ht="16.5" customHeight="1">
      <c r="B2" s="276"/>
      <c r="C2" s="277"/>
      <c r="D2" s="277"/>
      <c r="E2" s="277"/>
      <c r="F2" s="277"/>
      <c r="G2" s="277"/>
      <c r="H2" s="50"/>
      <c r="I2" s="47"/>
      <c r="J2" s="47"/>
      <c r="K2" s="50"/>
      <c r="L2" s="47"/>
      <c r="M2" s="47"/>
      <c r="N2" s="50"/>
      <c r="O2" s="47"/>
      <c r="P2" s="47"/>
      <c r="Q2" s="50"/>
      <c r="R2" s="47"/>
      <c r="S2" s="47"/>
      <c r="T2" s="50"/>
      <c r="U2" s="47"/>
      <c r="V2" s="51"/>
      <c r="W2" s="52"/>
      <c r="X2" s="53"/>
      <c r="Y2" s="52"/>
      <c r="Z2" s="47"/>
      <c r="AB2" s="184"/>
    </row>
    <row r="3" spans="2:28" s="183" customFormat="1" ht="31.5" customHeight="1" thickBot="1">
      <c r="B3" s="133" t="s">
        <v>39</v>
      </c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T3" s="186"/>
      <c r="U3" s="186"/>
      <c r="V3" s="187"/>
      <c r="W3" s="57"/>
      <c r="X3" s="58"/>
      <c r="Y3" s="59"/>
      <c r="Z3" s="188"/>
      <c r="AB3" s="184"/>
    </row>
    <row r="4" spans="2:32" s="72" customFormat="1" ht="99">
      <c r="B4" s="189" t="s">
        <v>0</v>
      </c>
      <c r="C4" s="63" t="s">
        <v>1</v>
      </c>
      <c r="D4" s="64" t="s">
        <v>2</v>
      </c>
      <c r="E4" s="65" t="s">
        <v>37</v>
      </c>
      <c r="F4" s="64"/>
      <c r="G4" s="64" t="s">
        <v>3</v>
      </c>
      <c r="H4" s="65" t="s">
        <v>37</v>
      </c>
      <c r="I4" s="64"/>
      <c r="J4" s="64" t="s">
        <v>4</v>
      </c>
      <c r="K4" s="65" t="s">
        <v>37</v>
      </c>
      <c r="L4" s="66"/>
      <c r="M4" s="64" t="s">
        <v>4</v>
      </c>
      <c r="N4" s="65" t="s">
        <v>37</v>
      </c>
      <c r="O4" s="64"/>
      <c r="P4" s="64" t="s">
        <v>4</v>
      </c>
      <c r="Q4" s="65" t="s">
        <v>37</v>
      </c>
      <c r="R4" s="64"/>
      <c r="S4" s="67" t="s">
        <v>5</v>
      </c>
      <c r="T4" s="65" t="s">
        <v>37</v>
      </c>
      <c r="U4" s="64"/>
      <c r="V4" s="134" t="s">
        <v>43</v>
      </c>
      <c r="W4" s="68" t="s">
        <v>6</v>
      </c>
      <c r="X4" s="69" t="s">
        <v>13</v>
      </c>
      <c r="Y4" s="70" t="s">
        <v>14</v>
      </c>
      <c r="Z4" s="71"/>
      <c r="AA4" s="183"/>
      <c r="AB4" s="184"/>
      <c r="AC4" s="183" t="s">
        <v>17</v>
      </c>
      <c r="AD4" s="183" t="s">
        <v>18</v>
      </c>
      <c r="AE4" s="183" t="s">
        <v>19</v>
      </c>
      <c r="AF4" s="183" t="s">
        <v>20</v>
      </c>
    </row>
    <row r="5" spans="2:32" s="77" customFormat="1" ht="64.5" customHeight="1">
      <c r="B5" s="190">
        <v>11</v>
      </c>
      <c r="C5" s="272"/>
      <c r="D5" s="73" t="str">
        <f>'00月菜單1'!A32</f>
        <v>白米飯</v>
      </c>
      <c r="E5" s="73" t="s">
        <v>55</v>
      </c>
      <c r="F5" s="18" t="s">
        <v>15</v>
      </c>
      <c r="G5" s="73" t="str">
        <f>'00月菜單1'!A33</f>
        <v>普羅旺斯雞丁</v>
      </c>
      <c r="H5" s="73" t="s">
        <v>46</v>
      </c>
      <c r="I5" s="18" t="s">
        <v>15</v>
      </c>
      <c r="J5" s="73" t="str">
        <f>'00月菜單1'!A34</f>
        <v>雪菜干丁(醃豆)</v>
      </c>
      <c r="K5" s="73" t="s">
        <v>213</v>
      </c>
      <c r="L5" s="18" t="s">
        <v>15</v>
      </c>
      <c r="M5" s="73" t="str">
        <f>'00月菜單1'!A35</f>
        <v>金黃粉絲</v>
      </c>
      <c r="N5" s="73" t="s">
        <v>46</v>
      </c>
      <c r="O5" s="18" t="s">
        <v>15</v>
      </c>
      <c r="P5" s="73" t="str">
        <f>'00月菜單1'!A36</f>
        <v>深色蔬菜</v>
      </c>
      <c r="Q5" s="73" t="s">
        <v>47</v>
      </c>
      <c r="R5" s="18" t="s">
        <v>15</v>
      </c>
      <c r="S5" s="73" t="str">
        <f>'00月菜單1'!A37</f>
        <v>薑絲冬瓜湯</v>
      </c>
      <c r="T5" s="73" t="s">
        <v>46</v>
      </c>
      <c r="U5" s="18" t="s">
        <v>15</v>
      </c>
      <c r="V5" s="266"/>
      <c r="W5" s="74" t="s">
        <v>40</v>
      </c>
      <c r="X5" s="75" t="s">
        <v>16</v>
      </c>
      <c r="Y5" s="76">
        <f aca="true" t="shared" si="0" ref="Y5:Y10">AB5</f>
        <v>5.7</v>
      </c>
      <c r="Z5" s="183"/>
      <c r="AA5" s="191" t="s">
        <v>22</v>
      </c>
      <c r="AB5" s="184">
        <v>5.7</v>
      </c>
      <c r="AC5" s="184">
        <f>AB5*2</f>
        <v>11.4</v>
      </c>
      <c r="AD5" s="184"/>
      <c r="AE5" s="184">
        <f>AB5*15</f>
        <v>85.5</v>
      </c>
      <c r="AF5" s="184">
        <f>AC5*4+AE5*4</f>
        <v>387.6</v>
      </c>
    </row>
    <row r="6" spans="2:32" ht="27.75" customHeight="1">
      <c r="B6" s="192" t="s">
        <v>8</v>
      </c>
      <c r="C6" s="272"/>
      <c r="D6" s="23" t="s">
        <v>358</v>
      </c>
      <c r="E6" s="24"/>
      <c r="F6" s="24">
        <v>120</v>
      </c>
      <c r="G6" s="182" t="s">
        <v>396</v>
      </c>
      <c r="H6" s="24"/>
      <c r="I6" s="24">
        <v>70</v>
      </c>
      <c r="J6" s="24" t="s">
        <v>399</v>
      </c>
      <c r="K6" s="24" t="s">
        <v>400</v>
      </c>
      <c r="L6" s="24">
        <v>10</v>
      </c>
      <c r="M6" s="182" t="s">
        <v>352</v>
      </c>
      <c r="N6" s="24"/>
      <c r="O6" s="24">
        <v>30</v>
      </c>
      <c r="P6" s="182" t="s">
        <v>378</v>
      </c>
      <c r="Q6" s="24"/>
      <c r="R6" s="24">
        <v>120</v>
      </c>
      <c r="S6" s="24" t="s">
        <v>404</v>
      </c>
      <c r="T6" s="23"/>
      <c r="U6" s="23">
        <v>1</v>
      </c>
      <c r="V6" s="267"/>
      <c r="W6" s="78" t="str">
        <f>AE11&amp;"g"</f>
        <v>95.5g</v>
      </c>
      <c r="X6" s="79" t="s">
        <v>21</v>
      </c>
      <c r="Y6" s="80">
        <f t="shared" si="0"/>
        <v>2.7</v>
      </c>
      <c r="Z6" s="188"/>
      <c r="AA6" s="193" t="s">
        <v>24</v>
      </c>
      <c r="AB6" s="184">
        <v>2.7</v>
      </c>
      <c r="AC6" s="194">
        <f>AB6*7</f>
        <v>18.900000000000002</v>
      </c>
      <c r="AD6" s="184">
        <f>AB6*5</f>
        <v>13.5</v>
      </c>
      <c r="AE6" s="184" t="s">
        <v>25</v>
      </c>
      <c r="AF6" s="195">
        <f>AC6*4+AD6*9</f>
        <v>197.10000000000002</v>
      </c>
    </row>
    <row r="7" spans="2:32" ht="27.75" customHeight="1">
      <c r="B7" s="192">
        <v>19</v>
      </c>
      <c r="C7" s="272"/>
      <c r="D7" s="24"/>
      <c r="E7" s="24"/>
      <c r="F7" s="24"/>
      <c r="G7" s="24"/>
      <c r="H7" s="24"/>
      <c r="I7" s="24"/>
      <c r="J7" s="24" t="s">
        <v>402</v>
      </c>
      <c r="K7" s="24" t="s">
        <v>370</v>
      </c>
      <c r="L7" s="24">
        <v>40</v>
      </c>
      <c r="M7" s="24" t="s">
        <v>353</v>
      </c>
      <c r="N7" s="88"/>
      <c r="O7" s="24">
        <v>10</v>
      </c>
      <c r="P7" s="24"/>
      <c r="Q7" s="24"/>
      <c r="R7" s="24"/>
      <c r="S7" s="24" t="s">
        <v>360</v>
      </c>
      <c r="T7" s="23"/>
      <c r="U7" s="23">
        <v>20</v>
      </c>
      <c r="V7" s="267"/>
      <c r="W7" s="83" t="s">
        <v>41</v>
      </c>
      <c r="X7" s="84" t="s">
        <v>23</v>
      </c>
      <c r="Y7" s="80">
        <f t="shared" si="0"/>
        <v>2</v>
      </c>
      <c r="Z7" s="183"/>
      <c r="AA7" s="183" t="s">
        <v>27</v>
      </c>
      <c r="AB7" s="184">
        <v>2</v>
      </c>
      <c r="AC7" s="184">
        <f>AB7*1</f>
        <v>2</v>
      </c>
      <c r="AD7" s="184" t="s">
        <v>25</v>
      </c>
      <c r="AE7" s="184">
        <f>AB7*5</f>
        <v>10</v>
      </c>
      <c r="AF7" s="184">
        <f>AC7*4+AE7*4</f>
        <v>48</v>
      </c>
    </row>
    <row r="8" spans="2:32" ht="27.75" customHeight="1">
      <c r="B8" s="192" t="s">
        <v>10</v>
      </c>
      <c r="C8" s="272"/>
      <c r="D8" s="24"/>
      <c r="E8" s="24"/>
      <c r="F8" s="24"/>
      <c r="G8" s="24"/>
      <c r="H8" s="88"/>
      <c r="I8" s="24"/>
      <c r="J8" s="24"/>
      <c r="K8" s="24"/>
      <c r="L8" s="24"/>
      <c r="M8" s="24" t="s">
        <v>403</v>
      </c>
      <c r="N8" s="88"/>
      <c r="O8" s="24">
        <v>20</v>
      </c>
      <c r="P8" s="24"/>
      <c r="Q8" s="88"/>
      <c r="R8" s="24"/>
      <c r="S8" s="24"/>
      <c r="T8" s="88"/>
      <c r="U8" s="23"/>
      <c r="V8" s="267"/>
      <c r="W8" s="78" t="str">
        <f>AD11&amp;"g"</f>
        <v>26g</v>
      </c>
      <c r="X8" s="84" t="s">
        <v>26</v>
      </c>
      <c r="Y8" s="80">
        <f t="shared" si="0"/>
        <v>2.5</v>
      </c>
      <c r="Z8" s="188"/>
      <c r="AA8" s="183" t="s">
        <v>30</v>
      </c>
      <c r="AB8" s="184">
        <v>2.5</v>
      </c>
      <c r="AC8" s="184"/>
      <c r="AD8" s="184">
        <f>AB8*5</f>
        <v>12.5</v>
      </c>
      <c r="AE8" s="184" t="s">
        <v>25</v>
      </c>
      <c r="AF8" s="184">
        <f>AD8*9</f>
        <v>112.5</v>
      </c>
    </row>
    <row r="9" spans="2:31" ht="27.75" customHeight="1">
      <c r="B9" s="278" t="s">
        <v>33</v>
      </c>
      <c r="C9" s="272"/>
      <c r="D9" s="24"/>
      <c r="E9" s="24"/>
      <c r="F9" s="24"/>
      <c r="G9" s="24"/>
      <c r="H9" s="88"/>
      <c r="I9" s="24"/>
      <c r="J9" s="24"/>
      <c r="K9" s="24"/>
      <c r="L9" s="24"/>
      <c r="M9" s="24"/>
      <c r="N9" s="88"/>
      <c r="O9" s="24"/>
      <c r="P9" s="24"/>
      <c r="Q9" s="88"/>
      <c r="R9" s="24"/>
      <c r="S9" s="24"/>
      <c r="T9" s="88"/>
      <c r="U9" s="23"/>
      <c r="V9" s="267"/>
      <c r="W9" s="83" t="s">
        <v>42</v>
      </c>
      <c r="X9" s="84" t="s">
        <v>29</v>
      </c>
      <c r="Y9" s="80">
        <f t="shared" si="0"/>
        <v>0</v>
      </c>
      <c r="Z9" s="183"/>
      <c r="AA9" s="183" t="s">
        <v>31</v>
      </c>
      <c r="AE9" s="183">
        <f>AB9*15</f>
        <v>0</v>
      </c>
    </row>
    <row r="10" spans="2:31" ht="27.75" customHeight="1">
      <c r="B10" s="278"/>
      <c r="C10" s="272"/>
      <c r="D10" s="24"/>
      <c r="E10" s="24"/>
      <c r="F10" s="24"/>
      <c r="G10" s="24"/>
      <c r="H10" s="88"/>
      <c r="I10" s="24"/>
      <c r="J10" s="24"/>
      <c r="K10" s="88"/>
      <c r="L10" s="24"/>
      <c r="M10" s="24"/>
      <c r="N10" s="88"/>
      <c r="O10" s="24"/>
      <c r="P10" s="24"/>
      <c r="Q10" s="88"/>
      <c r="R10" s="24"/>
      <c r="S10" s="24"/>
      <c r="T10" s="88"/>
      <c r="U10" s="23"/>
      <c r="V10" s="267"/>
      <c r="W10" s="78" t="str">
        <f>AC11&amp;"g"</f>
        <v>32.3g</v>
      </c>
      <c r="X10" s="132" t="s">
        <v>38</v>
      </c>
      <c r="Y10" s="90">
        <f t="shared" si="0"/>
        <v>0</v>
      </c>
      <c r="Z10" s="188"/>
      <c r="AA10" s="136" t="s">
        <v>38</v>
      </c>
      <c r="AC10" s="183">
        <f>AB10*8</f>
        <v>0</v>
      </c>
      <c r="AD10" s="183">
        <f>AB10*4</f>
        <v>0</v>
      </c>
      <c r="AE10" s="183">
        <f>AB10*12</f>
        <v>0</v>
      </c>
    </row>
    <row r="11" spans="2:32" ht="27.75" customHeight="1">
      <c r="B11" s="197" t="s">
        <v>32</v>
      </c>
      <c r="C11" s="198"/>
      <c r="D11" s="24"/>
      <c r="E11" s="88"/>
      <c r="F11" s="24"/>
      <c r="G11" s="24"/>
      <c r="H11" s="88"/>
      <c r="I11" s="24"/>
      <c r="J11" s="24"/>
      <c r="K11" s="88"/>
      <c r="L11" s="24"/>
      <c r="M11" s="24"/>
      <c r="N11" s="88"/>
      <c r="O11" s="24"/>
      <c r="P11" s="24"/>
      <c r="Q11" s="88"/>
      <c r="R11" s="24"/>
      <c r="S11" s="24"/>
      <c r="T11" s="88"/>
      <c r="U11" s="23"/>
      <c r="V11" s="267"/>
      <c r="W11" s="83" t="s">
        <v>12</v>
      </c>
      <c r="X11" s="92"/>
      <c r="Y11" s="80"/>
      <c r="Z11" s="183"/>
      <c r="AC11" s="183">
        <f>SUM(AC5:AC10)</f>
        <v>32.300000000000004</v>
      </c>
      <c r="AD11" s="183">
        <f>SUM(AD5:AD10)</f>
        <v>26</v>
      </c>
      <c r="AE11" s="183">
        <f>SUM(AE5:AE10)</f>
        <v>95.5</v>
      </c>
      <c r="AF11" s="183">
        <f>AC11*4+AD11*9+AE11*4</f>
        <v>745.2</v>
      </c>
    </row>
    <row r="12" spans="2:31" ht="27.75" customHeight="1">
      <c r="B12" s="199"/>
      <c r="C12" s="200"/>
      <c r="D12" s="88"/>
      <c r="E12" s="88"/>
      <c r="F12" s="23"/>
      <c r="G12" s="24"/>
      <c r="H12" s="88"/>
      <c r="I12" s="24"/>
      <c r="J12" s="24"/>
      <c r="K12" s="88"/>
      <c r="L12" s="24"/>
      <c r="M12" s="24"/>
      <c r="N12" s="88"/>
      <c r="O12" s="24"/>
      <c r="P12" s="24"/>
      <c r="Q12" s="88"/>
      <c r="R12" s="24"/>
      <c r="S12" s="24"/>
      <c r="T12" s="88"/>
      <c r="U12" s="23"/>
      <c r="V12" s="268"/>
      <c r="W12" s="95" t="str">
        <f>AF11&amp;"K"</f>
        <v>745.2K</v>
      </c>
      <c r="X12" s="96"/>
      <c r="Y12" s="97"/>
      <c r="Z12" s="188"/>
      <c r="AA12" s="196"/>
      <c r="AB12" s="196"/>
      <c r="AC12" s="201">
        <f>AC11*4/AF11</f>
        <v>0.1733762748255502</v>
      </c>
      <c r="AD12" s="201">
        <f>AD11*9/AF11</f>
        <v>0.3140096618357488</v>
      </c>
      <c r="AE12" s="201">
        <f>AE11*4/AF11</f>
        <v>0.512614063338701</v>
      </c>
    </row>
    <row r="13" spans="2:32" s="77" customFormat="1" ht="27.75" customHeight="1">
      <c r="B13" s="190">
        <v>11</v>
      </c>
      <c r="C13" s="272"/>
      <c r="D13" s="73" t="str">
        <f>'00月菜單1'!E32</f>
        <v>五穀飯</v>
      </c>
      <c r="E13" s="73" t="s">
        <v>55</v>
      </c>
      <c r="F13" s="73"/>
      <c r="G13" s="73" t="str">
        <f>'00月菜單1'!E33</f>
        <v>鮮嫩豬排</v>
      </c>
      <c r="H13" s="73" t="s">
        <v>359</v>
      </c>
      <c r="I13" s="73"/>
      <c r="J13" s="73" t="str">
        <f>'00月菜單1'!E34</f>
        <v>日式蒸蛋</v>
      </c>
      <c r="K13" s="73" t="s">
        <v>46</v>
      </c>
      <c r="L13" s="73"/>
      <c r="M13" s="73" t="str">
        <f>'00月菜單1'!E35</f>
        <v>野菇混炒</v>
      </c>
      <c r="N13" s="73" t="s">
        <v>46</v>
      </c>
      <c r="O13" s="73"/>
      <c r="P13" s="73" t="str">
        <f>'00月菜單1'!E36</f>
        <v>淺色蔬菜</v>
      </c>
      <c r="Q13" s="73" t="s">
        <v>47</v>
      </c>
      <c r="R13" s="73"/>
      <c r="S13" s="73" t="str">
        <f>'00月菜單1'!E37</f>
        <v>蘿蔔排骨湯</v>
      </c>
      <c r="T13" s="73" t="s">
        <v>46</v>
      </c>
      <c r="U13" s="73"/>
      <c r="V13" s="266"/>
      <c r="W13" s="74" t="s">
        <v>44</v>
      </c>
      <c r="X13" s="75" t="s">
        <v>16</v>
      </c>
      <c r="Y13" s="76">
        <f>AB13</f>
        <v>5.5</v>
      </c>
      <c r="Z13" s="183"/>
      <c r="AA13" s="191" t="s">
        <v>22</v>
      </c>
      <c r="AB13" s="184">
        <v>5.5</v>
      </c>
      <c r="AC13" s="184">
        <f>AB13*2</f>
        <v>11</v>
      </c>
      <c r="AD13" s="184"/>
      <c r="AE13" s="184">
        <f>AB13*15</f>
        <v>82.5</v>
      </c>
      <c r="AF13" s="184">
        <f>AC13*4+AE13*4</f>
        <v>374</v>
      </c>
    </row>
    <row r="14" spans="2:32" ht="27.75" customHeight="1">
      <c r="B14" s="192" t="s">
        <v>240</v>
      </c>
      <c r="C14" s="272"/>
      <c r="D14" s="23" t="s">
        <v>358</v>
      </c>
      <c r="E14" s="23"/>
      <c r="F14" s="23">
        <v>90</v>
      </c>
      <c r="G14" s="23" t="s">
        <v>405</v>
      </c>
      <c r="H14" s="24"/>
      <c r="I14" s="24">
        <v>70</v>
      </c>
      <c r="J14" s="182" t="s">
        <v>354</v>
      </c>
      <c r="K14" s="24"/>
      <c r="L14" s="24">
        <v>60</v>
      </c>
      <c r="M14" s="24" t="s">
        <v>406</v>
      </c>
      <c r="N14" s="24"/>
      <c r="O14" s="24">
        <v>20</v>
      </c>
      <c r="P14" s="182" t="s">
        <v>378</v>
      </c>
      <c r="Q14" s="24"/>
      <c r="R14" s="24">
        <v>120</v>
      </c>
      <c r="S14" s="24" t="s">
        <v>409</v>
      </c>
      <c r="T14" s="23"/>
      <c r="U14" s="23">
        <v>20</v>
      </c>
      <c r="V14" s="267"/>
      <c r="W14" s="78" t="str">
        <f>AE19&amp;" "&amp;"g"</f>
        <v>93.7 g</v>
      </c>
      <c r="X14" s="79" t="s">
        <v>21</v>
      </c>
      <c r="Y14" s="80">
        <f>AB14</f>
        <v>2.8</v>
      </c>
      <c r="Z14" s="188"/>
      <c r="AA14" s="193" t="s">
        <v>24</v>
      </c>
      <c r="AB14" s="184">
        <v>2.8</v>
      </c>
      <c r="AC14" s="194">
        <f>AB14*7</f>
        <v>19.599999999999998</v>
      </c>
      <c r="AD14" s="184">
        <f>AB14*5</f>
        <v>14</v>
      </c>
      <c r="AE14" s="184" t="s">
        <v>25</v>
      </c>
      <c r="AF14" s="195">
        <f>AC14*4+AD14*9</f>
        <v>204.39999999999998</v>
      </c>
    </row>
    <row r="15" spans="2:32" ht="27.75" customHeight="1">
      <c r="B15" s="192">
        <v>20</v>
      </c>
      <c r="C15" s="272"/>
      <c r="D15" s="23" t="s">
        <v>381</v>
      </c>
      <c r="E15" s="23"/>
      <c r="F15" s="23">
        <v>40</v>
      </c>
      <c r="G15" s="23"/>
      <c r="H15" s="24"/>
      <c r="I15" s="24"/>
      <c r="J15" s="24"/>
      <c r="K15" s="24"/>
      <c r="L15" s="24"/>
      <c r="M15" s="24" t="s">
        <v>407</v>
      </c>
      <c r="N15" s="24"/>
      <c r="O15" s="24">
        <v>20</v>
      </c>
      <c r="P15" s="24"/>
      <c r="Q15" s="24"/>
      <c r="R15" s="24"/>
      <c r="S15" s="24" t="s">
        <v>410</v>
      </c>
      <c r="T15" s="23"/>
      <c r="U15" s="23">
        <v>10</v>
      </c>
      <c r="V15" s="267"/>
      <c r="W15" s="83" t="s">
        <v>9</v>
      </c>
      <c r="X15" s="84" t="s">
        <v>23</v>
      </c>
      <c r="Y15" s="80">
        <f>AB15</f>
        <v>2</v>
      </c>
      <c r="Z15" s="183"/>
      <c r="AA15" s="183" t="s">
        <v>27</v>
      </c>
      <c r="AB15" s="184">
        <v>2</v>
      </c>
      <c r="AC15" s="184">
        <f>AB15*1</f>
        <v>2</v>
      </c>
      <c r="AD15" s="184" t="s">
        <v>25</v>
      </c>
      <c r="AE15" s="184">
        <f>AB15*5</f>
        <v>10</v>
      </c>
      <c r="AF15" s="184">
        <f>AC15*4+AE15*4</f>
        <v>48</v>
      </c>
    </row>
    <row r="16" spans="2:32" ht="27.75" customHeight="1">
      <c r="B16" s="192" t="s">
        <v>10</v>
      </c>
      <c r="C16" s="272"/>
      <c r="D16" s="88"/>
      <c r="E16" s="88"/>
      <c r="F16" s="23"/>
      <c r="G16" s="23"/>
      <c r="H16" s="88"/>
      <c r="I16" s="24"/>
      <c r="J16" s="24"/>
      <c r="K16" s="88"/>
      <c r="L16" s="24"/>
      <c r="M16" s="24" t="s">
        <v>408</v>
      </c>
      <c r="N16" s="88"/>
      <c r="O16" s="24">
        <v>20</v>
      </c>
      <c r="P16" s="24"/>
      <c r="Q16" s="88"/>
      <c r="R16" s="24"/>
      <c r="S16" s="24"/>
      <c r="T16" s="88"/>
      <c r="U16" s="23"/>
      <c r="V16" s="267"/>
      <c r="W16" s="78" t="str">
        <f>AD19&amp;" "&amp;"g"</f>
        <v>26.9 g</v>
      </c>
      <c r="X16" s="84" t="s">
        <v>26</v>
      </c>
      <c r="Y16" s="80">
        <f>AB16</f>
        <v>2.5</v>
      </c>
      <c r="Z16" s="188"/>
      <c r="AA16" s="183" t="s">
        <v>30</v>
      </c>
      <c r="AB16" s="184">
        <v>2.5</v>
      </c>
      <c r="AC16" s="184"/>
      <c r="AD16" s="184">
        <f>AB16*5</f>
        <v>12.5</v>
      </c>
      <c r="AE16" s="184" t="s">
        <v>25</v>
      </c>
      <c r="AF16" s="184">
        <f>AD16*9</f>
        <v>112.5</v>
      </c>
    </row>
    <row r="17" spans="2:31" ht="27.75" customHeight="1">
      <c r="B17" s="278" t="s">
        <v>34</v>
      </c>
      <c r="C17" s="272"/>
      <c r="D17" s="88"/>
      <c r="E17" s="88"/>
      <c r="F17" s="23"/>
      <c r="G17" s="23"/>
      <c r="H17" s="88"/>
      <c r="I17" s="24"/>
      <c r="J17" s="24"/>
      <c r="K17" s="88"/>
      <c r="L17" s="24"/>
      <c r="M17" s="182" t="s">
        <v>397</v>
      </c>
      <c r="N17" s="24"/>
      <c r="O17" s="24">
        <v>25</v>
      </c>
      <c r="P17" s="24"/>
      <c r="Q17" s="88"/>
      <c r="R17" s="24"/>
      <c r="S17" s="24"/>
      <c r="T17" s="88"/>
      <c r="U17" s="23"/>
      <c r="V17" s="267"/>
      <c r="W17" s="83" t="s">
        <v>11</v>
      </c>
      <c r="X17" s="84" t="s">
        <v>29</v>
      </c>
      <c r="Y17" s="80">
        <f>AB17</f>
        <v>0</v>
      </c>
      <c r="Z17" s="183"/>
      <c r="AA17" s="183" t="s">
        <v>31</v>
      </c>
      <c r="AE17" s="183">
        <f>AB17*15</f>
        <v>0</v>
      </c>
    </row>
    <row r="18" spans="2:31" ht="27.75" customHeight="1">
      <c r="B18" s="278"/>
      <c r="C18" s="272"/>
      <c r="D18" s="88"/>
      <c r="E18" s="88"/>
      <c r="F18" s="23"/>
      <c r="G18" s="23"/>
      <c r="H18" s="88"/>
      <c r="I18" s="23"/>
      <c r="J18" s="23"/>
      <c r="K18" s="88"/>
      <c r="L18" s="23"/>
      <c r="M18" s="24"/>
      <c r="N18" s="88"/>
      <c r="O18" s="23"/>
      <c r="P18" s="23"/>
      <c r="Q18" s="88"/>
      <c r="R18" s="23"/>
      <c r="S18" s="24"/>
      <c r="T18" s="88"/>
      <c r="U18" s="23"/>
      <c r="V18" s="267"/>
      <c r="W18" s="78" t="str">
        <f>AC19&amp;" "&amp;"g"</f>
        <v>33.4 g</v>
      </c>
      <c r="X18" s="132" t="s">
        <v>38</v>
      </c>
      <c r="Y18" s="90">
        <v>0</v>
      </c>
      <c r="Z18" s="188"/>
      <c r="AA18" s="136" t="s">
        <v>38</v>
      </c>
      <c r="AB18" s="184">
        <v>0.1</v>
      </c>
      <c r="AC18" s="183">
        <f>AB18*8</f>
        <v>0.8</v>
      </c>
      <c r="AD18" s="183">
        <f>AB18*4</f>
        <v>0.4</v>
      </c>
      <c r="AE18" s="183">
        <f>AB18*12</f>
        <v>1.2000000000000002</v>
      </c>
    </row>
    <row r="19" spans="2:32" ht="27.75" customHeight="1">
      <c r="B19" s="197" t="s">
        <v>32</v>
      </c>
      <c r="C19" s="198"/>
      <c r="D19" s="88"/>
      <c r="E19" s="88"/>
      <c r="F19" s="23"/>
      <c r="G19" s="23"/>
      <c r="H19" s="88"/>
      <c r="I19" s="23"/>
      <c r="J19" s="23"/>
      <c r="K19" s="88"/>
      <c r="L19" s="23"/>
      <c r="M19" s="23"/>
      <c r="N19" s="88"/>
      <c r="O19" s="23"/>
      <c r="P19" s="23"/>
      <c r="Q19" s="88"/>
      <c r="R19" s="23"/>
      <c r="S19" s="23"/>
      <c r="T19" s="88"/>
      <c r="U19" s="23"/>
      <c r="V19" s="267"/>
      <c r="W19" s="83" t="s">
        <v>12</v>
      </c>
      <c r="X19" s="92"/>
      <c r="Y19" s="80"/>
      <c r="Z19" s="183"/>
      <c r="AC19" s="183">
        <f>SUM(AC13:AC18)</f>
        <v>33.39999999999999</v>
      </c>
      <c r="AD19" s="183">
        <f>SUM(AD13:AD18)</f>
        <v>26.9</v>
      </c>
      <c r="AE19" s="183">
        <f>SUM(AE13:AE18)</f>
        <v>93.7</v>
      </c>
      <c r="AF19" s="183">
        <f>AC19*4+AD19*9+AE19*4</f>
        <v>750.5</v>
      </c>
    </row>
    <row r="20" spans="2:31" ht="27.75" customHeight="1">
      <c r="B20" s="199"/>
      <c r="C20" s="200"/>
      <c r="D20" s="88"/>
      <c r="E20" s="88"/>
      <c r="F20" s="23"/>
      <c r="G20" s="23"/>
      <c r="H20" s="88"/>
      <c r="I20" s="23"/>
      <c r="J20" s="23"/>
      <c r="K20" s="88"/>
      <c r="L20" s="23"/>
      <c r="M20" s="23"/>
      <c r="N20" s="88"/>
      <c r="O20" s="23"/>
      <c r="P20" s="23"/>
      <c r="Q20" s="88"/>
      <c r="R20" s="23"/>
      <c r="S20" s="23"/>
      <c r="T20" s="88"/>
      <c r="U20" s="23"/>
      <c r="V20" s="268"/>
      <c r="W20" s="78" t="str">
        <f>AF19&amp;"K"</f>
        <v>750.5K</v>
      </c>
      <c r="X20" s="89"/>
      <c r="Y20" s="90"/>
      <c r="Z20" s="188"/>
      <c r="AC20" s="201">
        <f>AC19*4/AF19</f>
        <v>0.17801465689540302</v>
      </c>
      <c r="AD20" s="201">
        <f>AD19*9/AF19</f>
        <v>0.32258494337108595</v>
      </c>
      <c r="AE20" s="201">
        <f>AE19*4/AF19</f>
        <v>0.499400399733511</v>
      </c>
    </row>
    <row r="21" spans="2:32" s="77" customFormat="1" ht="27.75" customHeight="1">
      <c r="B21" s="203">
        <v>11</v>
      </c>
      <c r="C21" s="272"/>
      <c r="D21" s="73" t="str">
        <f>'00月菜單1'!I32</f>
        <v>白米飯</v>
      </c>
      <c r="E21" s="73" t="s">
        <v>55</v>
      </c>
      <c r="F21" s="73"/>
      <c r="G21" s="73" t="str">
        <f>'00月菜單1'!I33</f>
        <v>脆皮雞排(炸)</v>
      </c>
      <c r="H21" s="73" t="s">
        <v>412</v>
      </c>
      <c r="I21" s="73"/>
      <c r="J21" s="73" t="str">
        <f>'00月菜單1'!I34</f>
        <v>洋蔥肉絲</v>
      </c>
      <c r="K21" s="73" t="s">
        <v>487</v>
      </c>
      <c r="L21" s="73"/>
      <c r="M21" s="73" t="str">
        <f>'00月菜單1'!I35</f>
        <v>開陽蒲瓜(海)</v>
      </c>
      <c r="N21" s="73" t="s">
        <v>181</v>
      </c>
      <c r="O21" s="73"/>
      <c r="P21" s="73" t="str">
        <f>'00月菜單1'!I36</f>
        <v>深色蔬菜</v>
      </c>
      <c r="Q21" s="73" t="s">
        <v>47</v>
      </c>
      <c r="R21" s="73"/>
      <c r="S21" s="73" t="str">
        <f>'00月菜單1'!I37</f>
        <v>巧達濃湯(芡)</v>
      </c>
      <c r="T21" s="73" t="s">
        <v>46</v>
      </c>
      <c r="U21" s="73"/>
      <c r="V21" s="266"/>
      <c r="W21" s="74" t="s">
        <v>7</v>
      </c>
      <c r="X21" s="75" t="s">
        <v>16</v>
      </c>
      <c r="Y21" s="76">
        <f aca="true" t="shared" si="1" ref="Y21:Y26">AB21</f>
        <v>5.2</v>
      </c>
      <c r="Z21" s="183"/>
      <c r="AA21" s="191" t="s">
        <v>22</v>
      </c>
      <c r="AB21" s="184">
        <v>5.2</v>
      </c>
      <c r="AC21" s="184">
        <f>AB21*2</f>
        <v>10.4</v>
      </c>
      <c r="AD21" s="184"/>
      <c r="AE21" s="184">
        <f>AB21*15</f>
        <v>78</v>
      </c>
      <c r="AF21" s="184">
        <f>AC21*4+AE21*4</f>
        <v>353.6</v>
      </c>
    </row>
    <row r="22" spans="2:32" s="101" customFormat="1" ht="27.75" customHeight="1">
      <c r="B22" s="204" t="s">
        <v>8</v>
      </c>
      <c r="C22" s="272"/>
      <c r="D22" s="23" t="s">
        <v>318</v>
      </c>
      <c r="E22" s="23">
        <v>100</v>
      </c>
      <c r="F22" s="23"/>
      <c r="G22" s="23" t="s">
        <v>413</v>
      </c>
      <c r="H22" s="23"/>
      <c r="I22" s="23">
        <v>70</v>
      </c>
      <c r="J22" s="182" t="s">
        <v>488</v>
      </c>
      <c r="K22" s="23"/>
      <c r="L22" s="23">
        <v>55</v>
      </c>
      <c r="M22" s="182" t="s">
        <v>414</v>
      </c>
      <c r="N22" s="23"/>
      <c r="O22" s="23">
        <v>50</v>
      </c>
      <c r="P22" s="182" t="s">
        <v>378</v>
      </c>
      <c r="Q22" s="24"/>
      <c r="R22" s="24">
        <v>120</v>
      </c>
      <c r="S22" s="23" t="s">
        <v>387</v>
      </c>
      <c r="T22" s="23"/>
      <c r="U22" s="23">
        <v>20</v>
      </c>
      <c r="V22" s="267"/>
      <c r="W22" s="78" t="str">
        <f>AE27&amp;" "&amp;"g"</f>
        <v>88 g</v>
      </c>
      <c r="X22" s="79" t="s">
        <v>21</v>
      </c>
      <c r="Y22" s="80">
        <f t="shared" si="1"/>
        <v>2.2</v>
      </c>
      <c r="Z22" s="98"/>
      <c r="AA22" s="193" t="s">
        <v>24</v>
      </c>
      <c r="AB22" s="184">
        <v>2.2</v>
      </c>
      <c r="AC22" s="194">
        <f>AB22*7</f>
        <v>15.400000000000002</v>
      </c>
      <c r="AD22" s="184">
        <f>AB22*5</f>
        <v>11</v>
      </c>
      <c r="AE22" s="184" t="s">
        <v>25</v>
      </c>
      <c r="AF22" s="195">
        <f>AC22*4+AD22*9</f>
        <v>160.60000000000002</v>
      </c>
    </row>
    <row r="23" spans="2:32" s="101" customFormat="1" ht="27.75" customHeight="1">
      <c r="B23" s="204">
        <v>21</v>
      </c>
      <c r="C23" s="272"/>
      <c r="D23" s="23"/>
      <c r="E23" s="23"/>
      <c r="F23" s="23"/>
      <c r="G23" s="23"/>
      <c r="H23" s="23"/>
      <c r="I23" s="23"/>
      <c r="J23" s="24" t="s">
        <v>489</v>
      </c>
      <c r="K23" s="23"/>
      <c r="L23" s="23">
        <v>50</v>
      </c>
      <c r="M23" s="23" t="s">
        <v>415</v>
      </c>
      <c r="N23" s="23" t="s">
        <v>416</v>
      </c>
      <c r="O23" s="23">
        <v>30</v>
      </c>
      <c r="P23" s="23"/>
      <c r="Q23" s="23"/>
      <c r="R23" s="23"/>
      <c r="S23" s="23" t="s">
        <v>354</v>
      </c>
      <c r="T23" s="23"/>
      <c r="U23" s="23">
        <v>10</v>
      </c>
      <c r="V23" s="267"/>
      <c r="W23" s="83" t="s">
        <v>9</v>
      </c>
      <c r="X23" s="84" t="s">
        <v>23</v>
      </c>
      <c r="Y23" s="80">
        <f t="shared" si="1"/>
        <v>2</v>
      </c>
      <c r="Z23" s="102"/>
      <c r="AA23" s="183" t="s">
        <v>27</v>
      </c>
      <c r="AB23" s="184">
        <v>2</v>
      </c>
      <c r="AC23" s="184">
        <f>AB23*1</f>
        <v>2</v>
      </c>
      <c r="AD23" s="184" t="s">
        <v>25</v>
      </c>
      <c r="AE23" s="184">
        <f>AB23*5</f>
        <v>10</v>
      </c>
      <c r="AF23" s="184">
        <f>AC23*4+AE23*4</f>
        <v>48</v>
      </c>
    </row>
    <row r="24" spans="2:32" s="101" customFormat="1" ht="27.75" customHeight="1">
      <c r="B24" s="204" t="s">
        <v>10</v>
      </c>
      <c r="C24" s="272"/>
      <c r="D24" s="23"/>
      <c r="E24" s="88"/>
      <c r="F24" s="23"/>
      <c r="G24" s="23"/>
      <c r="H24" s="88"/>
      <c r="I24" s="23"/>
      <c r="J24" s="23"/>
      <c r="K24" s="88"/>
      <c r="L24" s="23"/>
      <c r="M24" s="23"/>
      <c r="N24" s="88"/>
      <c r="O24" s="23"/>
      <c r="P24" s="23"/>
      <c r="Q24" s="88"/>
      <c r="R24" s="23"/>
      <c r="S24" s="24"/>
      <c r="T24" s="88"/>
      <c r="U24" s="23"/>
      <c r="V24" s="267"/>
      <c r="W24" s="78" t="str">
        <f>AD27&amp;" "&amp;"g"</f>
        <v>26 g</v>
      </c>
      <c r="X24" s="84" t="s">
        <v>26</v>
      </c>
      <c r="Y24" s="80">
        <f t="shared" si="1"/>
        <v>3</v>
      </c>
      <c r="Z24" s="98"/>
      <c r="AA24" s="183" t="s">
        <v>30</v>
      </c>
      <c r="AB24" s="184">
        <v>3</v>
      </c>
      <c r="AC24" s="184"/>
      <c r="AD24" s="184">
        <f>AB24*5</f>
        <v>15</v>
      </c>
      <c r="AE24" s="184" t="s">
        <v>25</v>
      </c>
      <c r="AF24" s="184">
        <f>AD24*9</f>
        <v>135</v>
      </c>
    </row>
    <row r="25" spans="2:32" s="101" customFormat="1" ht="27.75" customHeight="1">
      <c r="B25" s="279" t="s">
        <v>35</v>
      </c>
      <c r="C25" s="272"/>
      <c r="D25" s="23"/>
      <c r="E25" s="88"/>
      <c r="F25" s="23"/>
      <c r="G25" s="23"/>
      <c r="H25" s="88"/>
      <c r="I25" s="23"/>
      <c r="J25" s="23"/>
      <c r="K25" s="88"/>
      <c r="L25" s="23"/>
      <c r="M25" s="23"/>
      <c r="N25" s="88"/>
      <c r="O25" s="23"/>
      <c r="P25" s="23"/>
      <c r="Q25" s="88"/>
      <c r="R25" s="23"/>
      <c r="S25" s="23"/>
      <c r="T25" s="88"/>
      <c r="U25" s="23"/>
      <c r="V25" s="267"/>
      <c r="W25" s="83" t="s">
        <v>11</v>
      </c>
      <c r="X25" s="84" t="s">
        <v>29</v>
      </c>
      <c r="Y25" s="80">
        <f t="shared" si="1"/>
        <v>0</v>
      </c>
      <c r="Z25" s="102"/>
      <c r="AA25" s="183" t="s">
        <v>31</v>
      </c>
      <c r="AB25" s="184"/>
      <c r="AC25" s="183"/>
      <c r="AD25" s="183"/>
      <c r="AE25" s="183">
        <f>AB25*15</f>
        <v>0</v>
      </c>
      <c r="AF25" s="183"/>
    </row>
    <row r="26" spans="2:32" s="101" customFormat="1" ht="27.75" customHeight="1">
      <c r="B26" s="279"/>
      <c r="C26" s="272"/>
      <c r="D26" s="88"/>
      <c r="E26" s="88"/>
      <c r="F26" s="23"/>
      <c r="G26" s="107"/>
      <c r="H26" s="88"/>
      <c r="I26" s="23"/>
      <c r="J26" s="23"/>
      <c r="K26" s="88"/>
      <c r="L26" s="23"/>
      <c r="M26" s="23"/>
      <c r="N26" s="88"/>
      <c r="O26" s="23"/>
      <c r="P26" s="23"/>
      <c r="Q26" s="88"/>
      <c r="R26" s="23"/>
      <c r="S26" s="23"/>
      <c r="T26" s="88"/>
      <c r="U26" s="23"/>
      <c r="V26" s="267"/>
      <c r="W26" s="78" t="str">
        <f>AC27&amp;" "&amp;"g"</f>
        <v>27.8 g</v>
      </c>
      <c r="X26" s="132" t="s">
        <v>38</v>
      </c>
      <c r="Y26" s="80">
        <f t="shared" si="1"/>
        <v>0</v>
      </c>
      <c r="Z26" s="98"/>
      <c r="AA26" s="136" t="s">
        <v>38</v>
      </c>
      <c r="AB26" s="184"/>
      <c r="AC26" s="183">
        <f>AB26*8</f>
        <v>0</v>
      </c>
      <c r="AD26" s="183">
        <f>AB26*4</f>
        <v>0</v>
      </c>
      <c r="AE26" s="183">
        <f>AB26*12</f>
        <v>0</v>
      </c>
      <c r="AF26" s="183"/>
    </row>
    <row r="27" spans="2:32" s="101" customFormat="1" ht="27.75" customHeight="1">
      <c r="B27" s="197" t="s">
        <v>32</v>
      </c>
      <c r="C27" s="108"/>
      <c r="D27" s="23"/>
      <c r="E27" s="88"/>
      <c r="F27" s="23"/>
      <c r="G27" s="23"/>
      <c r="H27" s="88"/>
      <c r="I27" s="23"/>
      <c r="J27" s="23"/>
      <c r="K27" s="88"/>
      <c r="L27" s="23"/>
      <c r="M27" s="23"/>
      <c r="N27" s="88"/>
      <c r="O27" s="23"/>
      <c r="P27" s="23"/>
      <c r="Q27" s="88"/>
      <c r="R27" s="23"/>
      <c r="S27" s="23"/>
      <c r="T27" s="88"/>
      <c r="U27" s="23"/>
      <c r="V27" s="267"/>
      <c r="W27" s="83" t="s">
        <v>12</v>
      </c>
      <c r="X27" s="92"/>
      <c r="Y27" s="80"/>
      <c r="Z27" s="102"/>
      <c r="AA27" s="183"/>
      <c r="AB27" s="184"/>
      <c r="AC27" s="183">
        <f>SUM(AC21:AC26)</f>
        <v>27.800000000000004</v>
      </c>
      <c r="AD27" s="183">
        <f>SUM(AD21:AD26)</f>
        <v>26</v>
      </c>
      <c r="AE27" s="183">
        <f>SUM(AE21:AE26)</f>
        <v>88</v>
      </c>
      <c r="AF27" s="183">
        <f>AC27*4+AD27*9+AE27*4</f>
        <v>697.2</v>
      </c>
    </row>
    <row r="28" spans="2:32" s="101" customFormat="1" ht="27.75" customHeight="1" thickBot="1">
      <c r="B28" s="205"/>
      <c r="C28" s="109"/>
      <c r="D28" s="88"/>
      <c r="E28" s="88"/>
      <c r="F28" s="23"/>
      <c r="G28" s="23"/>
      <c r="H28" s="88"/>
      <c r="I28" s="23"/>
      <c r="J28" s="23"/>
      <c r="K28" s="88"/>
      <c r="L28" s="23"/>
      <c r="M28" s="23"/>
      <c r="N28" s="88"/>
      <c r="O28" s="23"/>
      <c r="P28" s="23"/>
      <c r="Q28" s="88"/>
      <c r="R28" s="23"/>
      <c r="S28" s="23"/>
      <c r="T28" s="88"/>
      <c r="U28" s="23"/>
      <c r="V28" s="268"/>
      <c r="W28" s="78" t="str">
        <f>AF27&amp;"K"</f>
        <v>697.2K</v>
      </c>
      <c r="X28" s="96"/>
      <c r="Y28" s="80"/>
      <c r="Z28" s="98"/>
      <c r="AA28" s="102"/>
      <c r="AB28" s="110"/>
      <c r="AC28" s="201">
        <f>AC27*4/AF27</f>
        <v>0.15949512335054505</v>
      </c>
      <c r="AD28" s="201">
        <f>AD27*9/AF27</f>
        <v>0.33562822719449226</v>
      </c>
      <c r="AE28" s="201">
        <f>AE27*4/AF27</f>
        <v>0.5048766494549627</v>
      </c>
      <c r="AF28" s="102"/>
    </row>
    <row r="29" spans="2:32" s="77" customFormat="1" ht="27.75" customHeight="1">
      <c r="B29" s="190">
        <v>11</v>
      </c>
      <c r="C29" s="272"/>
      <c r="D29" s="73" t="str">
        <f>'00月菜單1'!M32</f>
        <v>地瓜飯</v>
      </c>
      <c r="E29" s="73" t="s">
        <v>55</v>
      </c>
      <c r="F29" s="73"/>
      <c r="G29" s="73" t="str">
        <f>'00月菜單1'!M33</f>
        <v>紅燒排骨</v>
      </c>
      <c r="H29" s="73" t="s">
        <v>359</v>
      </c>
      <c r="I29" s="73"/>
      <c r="J29" s="73" t="str">
        <f>'00月菜單1'!M34</f>
        <v>洋蔥雞柳</v>
      </c>
      <c r="K29" s="73" t="s">
        <v>51</v>
      </c>
      <c r="L29" s="73"/>
      <c r="M29" s="73" t="str">
        <f>'00月菜單1'!M35</f>
        <v>香滷海結</v>
      </c>
      <c r="N29" s="73" t="s">
        <v>46</v>
      </c>
      <c r="O29" s="73"/>
      <c r="P29" s="73" t="str">
        <f>'00月菜單1'!M36</f>
        <v>淺色蔬菜</v>
      </c>
      <c r="Q29" s="73" t="s">
        <v>47</v>
      </c>
      <c r="R29" s="73"/>
      <c r="S29" s="73" t="str">
        <f>'00月菜單1'!M37</f>
        <v>鮮菇湯</v>
      </c>
      <c r="T29" s="73" t="s">
        <v>46</v>
      </c>
      <c r="U29" s="73"/>
      <c r="V29" s="266"/>
      <c r="W29" s="74" t="s">
        <v>7</v>
      </c>
      <c r="X29" s="75" t="s">
        <v>16</v>
      </c>
      <c r="Y29" s="112">
        <f aca="true" t="shared" si="2" ref="Y29:Y34">AB29</f>
        <v>5.5</v>
      </c>
      <c r="Z29" s="183"/>
      <c r="AA29" s="191" t="s">
        <v>22</v>
      </c>
      <c r="AB29" s="184">
        <v>5.5</v>
      </c>
      <c r="AC29" s="184">
        <f>AB29*2</f>
        <v>11</v>
      </c>
      <c r="AD29" s="184"/>
      <c r="AE29" s="184">
        <f>AB29*15</f>
        <v>82.5</v>
      </c>
      <c r="AF29" s="184">
        <f>AC29*4+AE29*4</f>
        <v>374</v>
      </c>
    </row>
    <row r="30" spans="2:32" ht="27.75" customHeight="1">
      <c r="B30" s="192" t="s">
        <v>8</v>
      </c>
      <c r="C30" s="272"/>
      <c r="D30" s="23" t="s">
        <v>358</v>
      </c>
      <c r="E30" s="23"/>
      <c r="F30" s="23">
        <v>90</v>
      </c>
      <c r="G30" s="24" t="s">
        <v>417</v>
      </c>
      <c r="H30" s="24"/>
      <c r="I30" s="24">
        <v>20</v>
      </c>
      <c r="J30" s="182" t="s">
        <v>383</v>
      </c>
      <c r="K30" s="24"/>
      <c r="L30" s="24">
        <v>50</v>
      </c>
      <c r="M30" s="24" t="s">
        <v>420</v>
      </c>
      <c r="N30" s="24"/>
      <c r="O30" s="24">
        <v>40</v>
      </c>
      <c r="P30" s="182" t="s">
        <v>378</v>
      </c>
      <c r="Q30" s="24"/>
      <c r="R30" s="24">
        <v>120</v>
      </c>
      <c r="S30" s="24" t="s">
        <v>406</v>
      </c>
      <c r="T30" s="24"/>
      <c r="U30" s="24">
        <v>10</v>
      </c>
      <c r="V30" s="267"/>
      <c r="W30" s="78" t="str">
        <f>AE35&amp;" "&amp;"g"</f>
        <v>92.5 g</v>
      </c>
      <c r="X30" s="79" t="s">
        <v>21</v>
      </c>
      <c r="Y30" s="113">
        <f t="shared" si="2"/>
        <v>2.9</v>
      </c>
      <c r="Z30" s="188"/>
      <c r="AA30" s="193" t="s">
        <v>24</v>
      </c>
      <c r="AB30" s="184">
        <v>2.9</v>
      </c>
      <c r="AC30" s="194">
        <f>AB30*7</f>
        <v>20.3</v>
      </c>
      <c r="AD30" s="184">
        <f>AB30*5</f>
        <v>14.5</v>
      </c>
      <c r="AE30" s="184" t="s">
        <v>25</v>
      </c>
      <c r="AF30" s="195">
        <f>AC30*4+AD30*9</f>
        <v>211.7</v>
      </c>
    </row>
    <row r="31" spans="2:32" ht="27.75" customHeight="1">
      <c r="B31" s="192">
        <v>22</v>
      </c>
      <c r="C31" s="272"/>
      <c r="D31" s="23" t="s">
        <v>391</v>
      </c>
      <c r="E31" s="23"/>
      <c r="F31" s="23">
        <v>40</v>
      </c>
      <c r="G31" s="182" t="s">
        <v>418</v>
      </c>
      <c r="H31" s="23"/>
      <c r="I31" s="23">
        <v>60</v>
      </c>
      <c r="J31" s="24" t="s">
        <v>419</v>
      </c>
      <c r="K31" s="24"/>
      <c r="L31" s="24">
        <v>40</v>
      </c>
      <c r="M31" s="182" t="s">
        <v>409</v>
      </c>
      <c r="N31" s="24"/>
      <c r="O31" s="24">
        <v>40</v>
      </c>
      <c r="P31" s="24"/>
      <c r="Q31" s="88"/>
      <c r="R31" s="24"/>
      <c r="S31" s="24" t="s">
        <v>380</v>
      </c>
      <c r="T31" s="24"/>
      <c r="U31" s="24">
        <v>10</v>
      </c>
      <c r="V31" s="267"/>
      <c r="W31" s="83" t="s">
        <v>9</v>
      </c>
      <c r="X31" s="84" t="s">
        <v>23</v>
      </c>
      <c r="Y31" s="113">
        <f t="shared" si="2"/>
        <v>2</v>
      </c>
      <c r="Z31" s="183"/>
      <c r="AA31" s="183" t="s">
        <v>27</v>
      </c>
      <c r="AB31" s="184">
        <v>2</v>
      </c>
      <c r="AC31" s="184">
        <f>AB31*1</f>
        <v>2</v>
      </c>
      <c r="AD31" s="184" t="s">
        <v>25</v>
      </c>
      <c r="AE31" s="184">
        <f>AB31*5</f>
        <v>10</v>
      </c>
      <c r="AF31" s="184">
        <f>AC31*4+AE31*4</f>
        <v>48</v>
      </c>
    </row>
    <row r="32" spans="2:32" ht="27.75" customHeight="1">
      <c r="B32" s="192" t="s">
        <v>10</v>
      </c>
      <c r="C32" s="272"/>
      <c r="D32" s="88"/>
      <c r="E32" s="88"/>
      <c r="F32" s="23"/>
      <c r="G32" s="23"/>
      <c r="H32" s="88"/>
      <c r="I32" s="23"/>
      <c r="J32" s="24"/>
      <c r="K32" s="88"/>
      <c r="L32" s="24"/>
      <c r="M32" s="24"/>
      <c r="N32" s="88"/>
      <c r="O32" s="24"/>
      <c r="P32" s="24"/>
      <c r="Q32" s="88"/>
      <c r="R32" s="24"/>
      <c r="S32" s="24"/>
      <c r="T32" s="23"/>
      <c r="U32" s="23"/>
      <c r="V32" s="267"/>
      <c r="W32" s="78" t="str">
        <f>AD35&amp;" "&amp;"g"</f>
        <v>27 g</v>
      </c>
      <c r="X32" s="84" t="s">
        <v>26</v>
      </c>
      <c r="Y32" s="113">
        <f t="shared" si="2"/>
        <v>2.5</v>
      </c>
      <c r="Z32" s="188"/>
      <c r="AA32" s="183" t="s">
        <v>30</v>
      </c>
      <c r="AB32" s="184">
        <v>2.5</v>
      </c>
      <c r="AC32" s="184"/>
      <c r="AD32" s="184">
        <f>AB32*5</f>
        <v>12.5</v>
      </c>
      <c r="AE32" s="184" t="s">
        <v>25</v>
      </c>
      <c r="AF32" s="184">
        <f>AD32*9</f>
        <v>112.5</v>
      </c>
    </row>
    <row r="33" spans="2:31" ht="27.75" customHeight="1">
      <c r="B33" s="278" t="s">
        <v>36</v>
      </c>
      <c r="C33" s="272"/>
      <c r="D33" s="88"/>
      <c r="E33" s="88"/>
      <c r="F33" s="23"/>
      <c r="G33" s="23"/>
      <c r="H33" s="88"/>
      <c r="I33" s="23"/>
      <c r="J33" s="24"/>
      <c r="K33" s="24"/>
      <c r="L33" s="24"/>
      <c r="M33" s="24"/>
      <c r="N33" s="88"/>
      <c r="O33" s="23"/>
      <c r="P33" s="23"/>
      <c r="Q33" s="88"/>
      <c r="R33" s="23"/>
      <c r="S33" s="24"/>
      <c r="T33" s="23"/>
      <c r="U33" s="23"/>
      <c r="V33" s="267"/>
      <c r="W33" s="83" t="s">
        <v>11</v>
      </c>
      <c r="X33" s="84" t="s">
        <v>29</v>
      </c>
      <c r="Y33" s="113">
        <f t="shared" si="2"/>
        <v>0</v>
      </c>
      <c r="Z33" s="183"/>
      <c r="AA33" s="183" t="s">
        <v>31</v>
      </c>
      <c r="AE33" s="183">
        <f>AB33*15</f>
        <v>0</v>
      </c>
    </row>
    <row r="34" spans="2:31" ht="27.75" customHeight="1">
      <c r="B34" s="278"/>
      <c r="C34" s="272"/>
      <c r="D34" s="88"/>
      <c r="E34" s="88"/>
      <c r="F34" s="23"/>
      <c r="G34" s="23"/>
      <c r="H34" s="88"/>
      <c r="I34" s="23"/>
      <c r="J34" s="24"/>
      <c r="K34" s="88"/>
      <c r="L34" s="24"/>
      <c r="M34" s="23"/>
      <c r="N34" s="88"/>
      <c r="O34" s="23"/>
      <c r="P34" s="23"/>
      <c r="Q34" s="88"/>
      <c r="R34" s="23"/>
      <c r="S34" s="24"/>
      <c r="T34" s="88"/>
      <c r="U34" s="23"/>
      <c r="V34" s="267"/>
      <c r="W34" s="78" t="str">
        <f>AC35&amp;" "&amp;"g"</f>
        <v>33.3 g</v>
      </c>
      <c r="X34" s="132" t="s">
        <v>38</v>
      </c>
      <c r="Y34" s="113">
        <f t="shared" si="2"/>
        <v>0</v>
      </c>
      <c r="Z34" s="188"/>
      <c r="AA34" s="136" t="s">
        <v>38</v>
      </c>
      <c r="AC34" s="183">
        <f>AB34*8</f>
        <v>0</v>
      </c>
      <c r="AD34" s="183">
        <f>AB34*4</f>
        <v>0</v>
      </c>
      <c r="AE34" s="183">
        <f>AB34*12</f>
        <v>0</v>
      </c>
    </row>
    <row r="35" spans="2:32" ht="27.75" customHeight="1">
      <c r="B35" s="197" t="s">
        <v>32</v>
      </c>
      <c r="C35" s="198"/>
      <c r="D35" s="88"/>
      <c r="E35" s="88"/>
      <c r="F35" s="23"/>
      <c r="G35" s="23"/>
      <c r="H35" s="88"/>
      <c r="I35" s="23"/>
      <c r="J35" s="23"/>
      <c r="K35" s="88"/>
      <c r="L35" s="23"/>
      <c r="M35" s="23"/>
      <c r="N35" s="88"/>
      <c r="O35" s="23"/>
      <c r="P35" s="23"/>
      <c r="Q35" s="88"/>
      <c r="R35" s="23"/>
      <c r="S35" s="23"/>
      <c r="T35" s="23"/>
      <c r="U35" s="23"/>
      <c r="V35" s="267"/>
      <c r="W35" s="83" t="s">
        <v>12</v>
      </c>
      <c r="X35" s="92"/>
      <c r="Y35" s="113"/>
      <c r="Z35" s="183"/>
      <c r="AC35" s="183">
        <f>SUM(AC29:AC34)</f>
        <v>33.3</v>
      </c>
      <c r="AD35" s="183">
        <f>SUM(AD29:AD34)</f>
        <v>27</v>
      </c>
      <c r="AE35" s="183">
        <f>SUM(AE29:AE34)</f>
        <v>92.5</v>
      </c>
      <c r="AF35" s="183">
        <f>AC35*4+AD35*9+AE35*4</f>
        <v>746.2</v>
      </c>
    </row>
    <row r="36" spans="2:31" ht="27.75" customHeight="1">
      <c r="B36" s="199"/>
      <c r="C36" s="200"/>
      <c r="D36" s="88"/>
      <c r="E36" s="88"/>
      <c r="F36" s="23"/>
      <c r="G36" s="23"/>
      <c r="H36" s="88"/>
      <c r="I36" s="23"/>
      <c r="J36" s="23"/>
      <c r="K36" s="88"/>
      <c r="L36" s="23"/>
      <c r="M36" s="23"/>
      <c r="N36" s="88"/>
      <c r="O36" s="23"/>
      <c r="P36" s="23"/>
      <c r="Q36" s="88"/>
      <c r="R36" s="23"/>
      <c r="S36" s="23"/>
      <c r="T36" s="88"/>
      <c r="U36" s="23"/>
      <c r="V36" s="268"/>
      <c r="W36" s="78" t="str">
        <f>AF35&amp;"K"</f>
        <v>746.2K</v>
      </c>
      <c r="X36" s="89"/>
      <c r="Y36" s="113"/>
      <c r="Z36" s="188"/>
      <c r="AC36" s="201">
        <f>AC35*4/AF35</f>
        <v>0.1785044224068614</v>
      </c>
      <c r="AD36" s="201">
        <f>AD35*9/AF35</f>
        <v>0.32564995979630124</v>
      </c>
      <c r="AE36" s="201">
        <f>AE35*4/AF35</f>
        <v>0.4958456177968373</v>
      </c>
    </row>
    <row r="37" spans="2:32" s="77" customFormat="1" ht="27.75" customHeight="1">
      <c r="B37" s="190">
        <v>11</v>
      </c>
      <c r="C37" s="272"/>
      <c r="D37" s="73" t="str">
        <f>'00月菜單1'!Q32</f>
        <v>玉米蛋炒飯</v>
      </c>
      <c r="E37" s="73" t="s">
        <v>341</v>
      </c>
      <c r="F37" s="73"/>
      <c r="G37" s="73" t="str">
        <f>'00月菜單1'!Q33</f>
        <v>和風雞排</v>
      </c>
      <c r="H37" s="73" t="s">
        <v>437</v>
      </c>
      <c r="I37" s="73"/>
      <c r="J37" s="73" t="str">
        <f>'00月菜單1'!Q34</f>
        <v>海苔脆薯(炸加)</v>
      </c>
      <c r="K37" s="73" t="s">
        <v>438</v>
      </c>
      <c r="L37" s="73"/>
      <c r="M37" s="73" t="str">
        <f>'00月菜單1'!Q35</f>
        <v>腐皮白菜(豆)</v>
      </c>
      <c r="N37" s="73" t="s">
        <v>441</v>
      </c>
      <c r="O37" s="73"/>
      <c r="P37" s="73" t="str">
        <f>'00月菜單1'!Q36</f>
        <v>深色蔬菜</v>
      </c>
      <c r="Q37" s="73" t="s">
        <v>47</v>
      </c>
      <c r="R37" s="73"/>
      <c r="S37" s="73" t="str">
        <f>'00月菜單1'!Q37</f>
        <v>海芽蛋花湯</v>
      </c>
      <c r="T37" s="73" t="s">
        <v>46</v>
      </c>
      <c r="U37" s="73"/>
      <c r="V37" s="266"/>
      <c r="W37" s="74" t="s">
        <v>7</v>
      </c>
      <c r="X37" s="75" t="s">
        <v>16</v>
      </c>
      <c r="Y37" s="114">
        <f aca="true" t="shared" si="3" ref="Y37:Y42">AB37</f>
        <v>5.5</v>
      </c>
      <c r="Z37" s="183"/>
      <c r="AA37" s="191" t="s">
        <v>22</v>
      </c>
      <c r="AB37" s="184">
        <v>5.5</v>
      </c>
      <c r="AC37" s="184">
        <f>AB37*2</f>
        <v>11</v>
      </c>
      <c r="AD37" s="184"/>
      <c r="AE37" s="184">
        <f>AB37*15</f>
        <v>82.5</v>
      </c>
      <c r="AF37" s="184">
        <f>AC37*4+AE37*4</f>
        <v>374</v>
      </c>
    </row>
    <row r="38" spans="2:32" ht="27.75" customHeight="1">
      <c r="B38" s="192" t="s">
        <v>45</v>
      </c>
      <c r="C38" s="272"/>
      <c r="D38" s="23" t="s">
        <v>435</v>
      </c>
      <c r="E38" s="24"/>
      <c r="F38" s="24">
        <v>120</v>
      </c>
      <c r="G38" s="24" t="s">
        <v>436</v>
      </c>
      <c r="H38" s="24"/>
      <c r="I38" s="24"/>
      <c r="J38" s="24" t="s">
        <v>439</v>
      </c>
      <c r="K38" s="24" t="s">
        <v>440</v>
      </c>
      <c r="L38" s="24">
        <v>60</v>
      </c>
      <c r="M38" s="24" t="s">
        <v>442</v>
      </c>
      <c r="N38" s="24"/>
      <c r="O38" s="24">
        <v>60</v>
      </c>
      <c r="P38" s="24" t="s">
        <v>378</v>
      </c>
      <c r="Q38" s="24"/>
      <c r="R38" s="24">
        <v>120</v>
      </c>
      <c r="S38" s="24" t="s">
        <v>447</v>
      </c>
      <c r="T38" s="24"/>
      <c r="U38" s="24">
        <v>2</v>
      </c>
      <c r="V38" s="267"/>
      <c r="W38" s="78" t="str">
        <f>AE43&amp;" "&amp;"g"</f>
        <v>93.5 g</v>
      </c>
      <c r="X38" s="79" t="s">
        <v>21</v>
      </c>
      <c r="Y38" s="113">
        <f t="shared" si="3"/>
        <v>2.7</v>
      </c>
      <c r="Z38" s="188"/>
      <c r="AA38" s="193" t="s">
        <v>24</v>
      </c>
      <c r="AB38" s="184">
        <v>2.7</v>
      </c>
      <c r="AC38" s="194">
        <f>AB38*7</f>
        <v>18.900000000000002</v>
      </c>
      <c r="AD38" s="184">
        <f>AB38*5</f>
        <v>13.5</v>
      </c>
      <c r="AE38" s="184" t="s">
        <v>25</v>
      </c>
      <c r="AF38" s="195">
        <f>AC38*4+AD38*9</f>
        <v>197.10000000000002</v>
      </c>
    </row>
    <row r="39" spans="2:32" ht="27.75" customHeight="1">
      <c r="B39" s="192">
        <v>23</v>
      </c>
      <c r="C39" s="272"/>
      <c r="D39" s="24" t="s">
        <v>507</v>
      </c>
      <c r="E39" s="24"/>
      <c r="F39" s="24">
        <v>20</v>
      </c>
      <c r="G39" s="24"/>
      <c r="H39" s="24"/>
      <c r="I39" s="24"/>
      <c r="J39" s="24"/>
      <c r="K39" s="24"/>
      <c r="L39" s="24"/>
      <c r="M39" s="24" t="s">
        <v>443</v>
      </c>
      <c r="N39" s="24"/>
      <c r="O39" s="24">
        <v>5</v>
      </c>
      <c r="P39" s="24"/>
      <c r="Q39" s="24"/>
      <c r="R39" s="24"/>
      <c r="S39" s="24" t="s">
        <v>448</v>
      </c>
      <c r="T39" s="24"/>
      <c r="U39" s="24">
        <v>10</v>
      </c>
      <c r="V39" s="267"/>
      <c r="W39" s="83" t="s">
        <v>9</v>
      </c>
      <c r="X39" s="84" t="s">
        <v>23</v>
      </c>
      <c r="Y39" s="113">
        <f t="shared" si="3"/>
        <v>2.2</v>
      </c>
      <c r="Z39" s="183"/>
      <c r="AA39" s="183" t="s">
        <v>27</v>
      </c>
      <c r="AB39" s="184">
        <v>2.2</v>
      </c>
      <c r="AC39" s="184">
        <f>AB39*1</f>
        <v>2.2</v>
      </c>
      <c r="AD39" s="184" t="s">
        <v>25</v>
      </c>
      <c r="AE39" s="184">
        <f>AB39*5</f>
        <v>11</v>
      </c>
      <c r="AF39" s="184">
        <f>AC39*4+AE39*4</f>
        <v>52.8</v>
      </c>
    </row>
    <row r="40" spans="2:32" ht="27.75" customHeight="1">
      <c r="B40" s="192" t="s">
        <v>10</v>
      </c>
      <c r="C40" s="272"/>
      <c r="D40" s="24" t="s">
        <v>508</v>
      </c>
      <c r="E40" s="24"/>
      <c r="F40" s="24">
        <v>20</v>
      </c>
      <c r="G40" s="24"/>
      <c r="H40" s="24"/>
      <c r="I40" s="24"/>
      <c r="J40" s="24"/>
      <c r="K40" s="24"/>
      <c r="L40" s="24"/>
      <c r="M40" s="24" t="s">
        <v>444</v>
      </c>
      <c r="N40" s="24" t="s">
        <v>446</v>
      </c>
      <c r="O40" s="24">
        <v>10</v>
      </c>
      <c r="P40" s="24"/>
      <c r="Q40" s="24"/>
      <c r="R40" s="24"/>
      <c r="S40" s="24"/>
      <c r="T40" s="24"/>
      <c r="U40" s="24"/>
      <c r="V40" s="267"/>
      <c r="W40" s="78" t="str">
        <f>AD43&amp;" "&amp;"g"</f>
        <v>26 g</v>
      </c>
      <c r="X40" s="84" t="s">
        <v>26</v>
      </c>
      <c r="Y40" s="113">
        <f t="shared" si="3"/>
        <v>2.5</v>
      </c>
      <c r="Z40" s="188"/>
      <c r="AA40" s="183" t="s">
        <v>30</v>
      </c>
      <c r="AB40" s="184">
        <v>2.5</v>
      </c>
      <c r="AC40" s="184"/>
      <c r="AD40" s="184">
        <f>AB40*5</f>
        <v>12.5</v>
      </c>
      <c r="AE40" s="184" t="s">
        <v>25</v>
      </c>
      <c r="AF40" s="184">
        <f>AD40*9</f>
        <v>112.5</v>
      </c>
    </row>
    <row r="41" spans="2:31" ht="27.75" customHeight="1">
      <c r="B41" s="278" t="s">
        <v>28</v>
      </c>
      <c r="C41" s="272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445</v>
      </c>
      <c r="N41" s="24"/>
      <c r="O41" s="24">
        <v>10</v>
      </c>
      <c r="P41" s="24"/>
      <c r="Q41" s="24"/>
      <c r="R41" s="24"/>
      <c r="S41" s="24"/>
      <c r="T41" s="24"/>
      <c r="U41" s="24"/>
      <c r="V41" s="267"/>
      <c r="W41" s="83" t="s">
        <v>11</v>
      </c>
      <c r="X41" s="84" t="s">
        <v>29</v>
      </c>
      <c r="Y41" s="113">
        <f t="shared" si="3"/>
        <v>0</v>
      </c>
      <c r="Z41" s="183"/>
      <c r="AA41" s="183" t="s">
        <v>31</v>
      </c>
      <c r="AE41" s="183">
        <f>AB41*15</f>
        <v>0</v>
      </c>
    </row>
    <row r="42" spans="2:31" ht="27.75" customHeight="1">
      <c r="B42" s="278"/>
      <c r="C42" s="272"/>
      <c r="D42" s="24"/>
      <c r="E42" s="88"/>
      <c r="F42" s="23"/>
      <c r="G42" s="23"/>
      <c r="H42" s="88"/>
      <c r="I42" s="23"/>
      <c r="J42" s="23"/>
      <c r="K42" s="88"/>
      <c r="L42" s="23"/>
      <c r="M42" s="23"/>
      <c r="N42" s="88"/>
      <c r="O42" s="23"/>
      <c r="P42" s="23"/>
      <c r="Q42" s="88"/>
      <c r="R42" s="23"/>
      <c r="S42" s="24"/>
      <c r="T42" s="88"/>
      <c r="U42" s="24"/>
      <c r="V42" s="267"/>
      <c r="W42" s="78" t="str">
        <f>AC43&amp;" "&amp;"g"</f>
        <v>32.1 g</v>
      </c>
      <c r="X42" s="132" t="s">
        <v>38</v>
      </c>
      <c r="Y42" s="113">
        <f t="shared" si="3"/>
        <v>0</v>
      </c>
      <c r="Z42" s="188"/>
      <c r="AA42" s="136" t="s">
        <v>38</v>
      </c>
      <c r="AC42" s="183">
        <f>AB42*8</f>
        <v>0</v>
      </c>
      <c r="AD42" s="183">
        <f>AB42*4</f>
        <v>0</v>
      </c>
      <c r="AE42" s="183">
        <f>AB42*12</f>
        <v>0</v>
      </c>
    </row>
    <row r="43" spans="2:32" ht="27.75" customHeight="1">
      <c r="B43" s="197" t="s">
        <v>32</v>
      </c>
      <c r="C43" s="198"/>
      <c r="D43" s="88"/>
      <c r="E43" s="88"/>
      <c r="F43" s="23"/>
      <c r="G43" s="23"/>
      <c r="H43" s="88"/>
      <c r="I43" s="23"/>
      <c r="J43" s="24"/>
      <c r="K43" s="88"/>
      <c r="L43" s="24"/>
      <c r="M43" s="23"/>
      <c r="N43" s="88"/>
      <c r="O43" s="23"/>
      <c r="P43" s="23"/>
      <c r="Q43" s="88"/>
      <c r="R43" s="23"/>
      <c r="S43" s="24"/>
      <c r="T43" s="88"/>
      <c r="U43" s="24"/>
      <c r="V43" s="267"/>
      <c r="W43" s="83" t="s">
        <v>12</v>
      </c>
      <c r="X43" s="92"/>
      <c r="Y43" s="113"/>
      <c r="Z43" s="183"/>
      <c r="AC43" s="206">
        <f>SUM(AC37:AC42)</f>
        <v>32.1</v>
      </c>
      <c r="AD43" s="206">
        <f>SUM(AD37:AD42)</f>
        <v>26</v>
      </c>
      <c r="AE43" s="206">
        <f>SUM(AE37:AE42)</f>
        <v>93.5</v>
      </c>
      <c r="AF43" s="183">
        <f>AC43*4+AD43*9+AE43*4</f>
        <v>736.4</v>
      </c>
    </row>
    <row r="44" spans="2:31" ht="27.75" customHeight="1" thickBot="1">
      <c r="B44" s="207"/>
      <c r="C44" s="200"/>
      <c r="D44" s="116"/>
      <c r="E44" s="116"/>
      <c r="F44" s="117"/>
      <c r="G44" s="117"/>
      <c r="H44" s="116"/>
      <c r="I44" s="117"/>
      <c r="J44" s="117"/>
      <c r="K44" s="116"/>
      <c r="L44" s="117"/>
      <c r="M44" s="117"/>
      <c r="N44" s="116"/>
      <c r="O44" s="117"/>
      <c r="P44" s="117"/>
      <c r="Q44" s="116"/>
      <c r="R44" s="117"/>
      <c r="S44" s="117"/>
      <c r="T44" s="116"/>
      <c r="U44" s="117"/>
      <c r="V44" s="268"/>
      <c r="W44" s="118" t="str">
        <f>AF43&amp;"K"</f>
        <v>736.4K</v>
      </c>
      <c r="X44" s="119"/>
      <c r="Y44" s="120"/>
      <c r="Z44" s="188"/>
      <c r="AC44" s="201">
        <f>AC43*4/AF43</f>
        <v>0.17436175991309072</v>
      </c>
      <c r="AD44" s="201">
        <f>AD43*9/AF43</f>
        <v>0.3177620858229223</v>
      </c>
      <c r="AE44" s="201">
        <f>AE43*4/AF43</f>
        <v>0.507876154263987</v>
      </c>
    </row>
    <row r="45" spans="3:26" ht="21.75" customHeight="1">
      <c r="C45" s="183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10"/>
    </row>
    <row r="46" spans="2:25" ht="20.25">
      <c r="B46" s="184"/>
      <c r="D46" s="270"/>
      <c r="E46" s="270"/>
      <c r="F46" s="280"/>
      <c r="G46" s="280"/>
      <c r="H46" s="211"/>
      <c r="I46" s="183"/>
      <c r="J46" s="183"/>
      <c r="K46" s="211"/>
      <c r="L46" s="183"/>
      <c r="N46" s="211"/>
      <c r="O46" s="183"/>
      <c r="Q46" s="211"/>
      <c r="R46" s="183"/>
      <c r="T46" s="211"/>
      <c r="U46" s="183"/>
      <c r="V46" s="136"/>
      <c r="Y46" s="129"/>
    </row>
    <row r="47" ht="20.25">
      <c r="Y47" s="129"/>
    </row>
    <row r="48" ht="20.25">
      <c r="Y48" s="129"/>
    </row>
    <row r="49" ht="20.25">
      <c r="Y49" s="129"/>
    </row>
    <row r="50" ht="20.25">
      <c r="Y50" s="129"/>
    </row>
    <row r="51" ht="20.25">
      <c r="Y51" s="129"/>
    </row>
    <row r="52" ht="20.25">
      <c r="Y52" s="129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I62" sqref="I62"/>
    </sheetView>
  </sheetViews>
  <sheetFormatPr defaultColWidth="9.00390625" defaultRowHeight="16.5"/>
  <cols>
    <col min="1" max="1" width="1.875" style="25" customWidth="1"/>
    <col min="2" max="2" width="4.875" style="38" customWidth="1"/>
    <col min="3" max="3" width="0" style="25" hidden="1" customWidth="1"/>
    <col min="4" max="4" width="18.625" style="25" customWidth="1"/>
    <col min="5" max="5" width="5.625" style="39" customWidth="1"/>
    <col min="6" max="6" width="9.625" style="25" customWidth="1"/>
    <col min="7" max="7" width="18.625" style="25" customWidth="1"/>
    <col min="8" max="8" width="5.625" style="39" customWidth="1"/>
    <col min="9" max="9" width="9.625" style="25" customWidth="1"/>
    <col min="10" max="10" width="18.625" style="25" customWidth="1"/>
    <col min="11" max="11" width="5.625" style="39" customWidth="1"/>
    <col min="12" max="12" width="9.625" style="25" customWidth="1"/>
    <col min="13" max="13" width="18.625" style="25" customWidth="1"/>
    <col min="14" max="14" width="5.625" style="39" customWidth="1"/>
    <col min="15" max="15" width="9.625" style="25" customWidth="1"/>
    <col min="16" max="16" width="18.625" style="25" customWidth="1"/>
    <col min="17" max="17" width="5.625" style="39" customWidth="1"/>
    <col min="18" max="18" width="9.625" style="25" customWidth="1"/>
    <col min="19" max="19" width="18.625" style="25" customWidth="1"/>
    <col min="20" max="20" width="5.625" style="39" customWidth="1"/>
    <col min="21" max="21" width="9.625" style="25" customWidth="1"/>
    <col min="22" max="22" width="5.25390625" style="45" customWidth="1"/>
    <col min="23" max="23" width="11.75390625" style="43" customWidth="1"/>
    <col min="24" max="24" width="11.25390625" style="128" customWidth="1"/>
    <col min="25" max="25" width="6.625" style="46" customWidth="1"/>
    <col min="26" max="26" width="6.625" style="25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34" width="9.00390625" style="25" hidden="1" customWidth="1"/>
    <col min="35" max="35" width="0" style="25" hidden="1" customWidth="1"/>
    <col min="36" max="16384" width="9.00390625" style="25" customWidth="1"/>
  </cols>
  <sheetData>
    <row r="1" spans="2:28" s="2" customFormat="1" ht="38.25">
      <c r="B1" s="275" t="s">
        <v>460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1"/>
      <c r="AB1" s="3"/>
    </row>
    <row r="2" spans="2:28" s="2" customFormat="1" ht="16.5" customHeight="1">
      <c r="B2" s="285"/>
      <c r="C2" s="286"/>
      <c r="D2" s="286"/>
      <c r="E2" s="286"/>
      <c r="F2" s="286"/>
      <c r="G2" s="28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3"/>
      <c r="Y2" s="6"/>
      <c r="Z2" s="1"/>
      <c r="AB2" s="3"/>
    </row>
    <row r="3" spans="2:32" s="2" customFormat="1" ht="31.5" customHeight="1" thickBot="1">
      <c r="B3" s="133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57"/>
      <c r="X3" s="58"/>
      <c r="Y3" s="59"/>
      <c r="Z3" s="60"/>
      <c r="AA3" s="61"/>
      <c r="AB3" s="62"/>
      <c r="AC3" s="61"/>
      <c r="AD3" s="61"/>
      <c r="AE3" s="61"/>
      <c r="AF3" s="61"/>
    </row>
    <row r="4" spans="2:32" s="15" customFormat="1" ht="99">
      <c r="B4" s="10" t="s">
        <v>0</v>
      </c>
      <c r="C4" s="11" t="s">
        <v>1</v>
      </c>
      <c r="D4" s="12" t="s">
        <v>2</v>
      </c>
      <c r="E4" s="65" t="s">
        <v>37</v>
      </c>
      <c r="F4" s="12"/>
      <c r="G4" s="12" t="s">
        <v>3</v>
      </c>
      <c r="H4" s="65" t="s">
        <v>37</v>
      </c>
      <c r="I4" s="12"/>
      <c r="J4" s="12" t="s">
        <v>4</v>
      </c>
      <c r="K4" s="65" t="s">
        <v>37</v>
      </c>
      <c r="L4" s="13"/>
      <c r="M4" s="12" t="s">
        <v>4</v>
      </c>
      <c r="N4" s="65" t="s">
        <v>37</v>
      </c>
      <c r="O4" s="12"/>
      <c r="P4" s="12" t="s">
        <v>4</v>
      </c>
      <c r="Q4" s="65" t="s">
        <v>37</v>
      </c>
      <c r="R4" s="12"/>
      <c r="S4" s="14" t="s">
        <v>5</v>
      </c>
      <c r="T4" s="65" t="s">
        <v>37</v>
      </c>
      <c r="U4" s="12"/>
      <c r="V4" s="134" t="s">
        <v>43</v>
      </c>
      <c r="W4" s="68" t="s">
        <v>6</v>
      </c>
      <c r="X4" s="69" t="s">
        <v>13</v>
      </c>
      <c r="Y4" s="70" t="s">
        <v>14</v>
      </c>
      <c r="Z4" s="71"/>
      <c r="AA4" s="61"/>
      <c r="AB4" s="62"/>
      <c r="AC4" s="61" t="s">
        <v>17</v>
      </c>
      <c r="AD4" s="61" t="s">
        <v>18</v>
      </c>
      <c r="AE4" s="61" t="s">
        <v>19</v>
      </c>
      <c r="AF4" s="61" t="s">
        <v>20</v>
      </c>
    </row>
    <row r="5" spans="2:32" s="19" customFormat="1" ht="64.5" customHeight="1">
      <c r="B5" s="16">
        <v>11</v>
      </c>
      <c r="C5" s="287"/>
      <c r="D5" s="17" t="str">
        <f>'00月菜單1'!A41</f>
        <v>白米飯</v>
      </c>
      <c r="E5" s="17" t="s">
        <v>229</v>
      </c>
      <c r="F5" s="18" t="s">
        <v>15</v>
      </c>
      <c r="G5" s="17" t="str">
        <f>'00月菜單1'!A42</f>
        <v>日式咖哩雞</v>
      </c>
      <c r="H5" s="17" t="s">
        <v>228</v>
      </c>
      <c r="I5" s="18" t="s">
        <v>15</v>
      </c>
      <c r="J5" s="17" t="str">
        <f>'00月菜單1'!A43</f>
        <v>絲瓜金菇</v>
      </c>
      <c r="K5" s="17" t="s">
        <v>492</v>
      </c>
      <c r="L5" s="18" t="s">
        <v>15</v>
      </c>
      <c r="M5" s="17" t="str">
        <f>'00月菜單1'!A44</f>
        <v>泡菜燒肉(醃)</v>
      </c>
      <c r="N5" s="17" t="s">
        <v>228</v>
      </c>
      <c r="O5" s="18" t="s">
        <v>15</v>
      </c>
      <c r="P5" s="17" t="str">
        <f>'00月菜單1'!A45</f>
        <v>深色蔬菜</v>
      </c>
      <c r="Q5" s="73" t="s">
        <v>231</v>
      </c>
      <c r="R5" s="18" t="s">
        <v>15</v>
      </c>
      <c r="S5" s="17" t="str">
        <f>'00月菜單1'!A46</f>
        <v>大黃瓜湯</v>
      </c>
      <c r="T5" s="73" t="s">
        <v>228</v>
      </c>
      <c r="U5" s="18" t="s">
        <v>15</v>
      </c>
      <c r="V5" s="288"/>
      <c r="W5" s="74" t="s">
        <v>40</v>
      </c>
      <c r="X5" s="75" t="s">
        <v>16</v>
      </c>
      <c r="Y5" s="76">
        <f>AB5</f>
        <v>5.5</v>
      </c>
      <c r="Z5" s="61"/>
      <c r="AA5" s="81" t="s">
        <v>22</v>
      </c>
      <c r="AB5" s="62">
        <v>5.5</v>
      </c>
      <c r="AC5" s="62">
        <f>AB5*2</f>
        <v>11</v>
      </c>
      <c r="AD5" s="62"/>
      <c r="AE5" s="62">
        <f>AB5*15</f>
        <v>82.5</v>
      </c>
      <c r="AF5" s="62">
        <f>AC5*4+AE5*4</f>
        <v>374</v>
      </c>
    </row>
    <row r="6" spans="2:32" ht="27.75" customHeight="1">
      <c r="B6" s="20" t="s">
        <v>8</v>
      </c>
      <c r="C6" s="287"/>
      <c r="D6" s="24" t="s">
        <v>358</v>
      </c>
      <c r="E6" s="24"/>
      <c r="F6" s="21">
        <v>120</v>
      </c>
      <c r="G6" s="182" t="s">
        <v>396</v>
      </c>
      <c r="H6" s="21"/>
      <c r="I6" s="24">
        <v>60</v>
      </c>
      <c r="J6" s="181" t="s">
        <v>493</v>
      </c>
      <c r="K6" s="21"/>
      <c r="L6" s="21">
        <v>50</v>
      </c>
      <c r="M6" s="24" t="s">
        <v>421</v>
      </c>
      <c r="N6" s="21" t="s">
        <v>400</v>
      </c>
      <c r="O6" s="24">
        <v>10</v>
      </c>
      <c r="P6" s="182" t="s">
        <v>378</v>
      </c>
      <c r="Q6" s="21"/>
      <c r="R6" s="21">
        <v>120</v>
      </c>
      <c r="S6" s="21" t="s">
        <v>424</v>
      </c>
      <c r="T6" s="21"/>
      <c r="U6" s="21">
        <v>30</v>
      </c>
      <c r="V6" s="289"/>
      <c r="W6" s="78" t="str">
        <f>AE11&amp;" "&amp;"g"</f>
        <v>92.5 g</v>
      </c>
      <c r="X6" s="79" t="s">
        <v>21</v>
      </c>
      <c r="Y6" s="80">
        <f>AB6</f>
        <v>2.8</v>
      </c>
      <c r="Z6" s="60"/>
      <c r="AA6" s="85" t="s">
        <v>24</v>
      </c>
      <c r="AB6" s="62">
        <v>2.8</v>
      </c>
      <c r="AC6" s="86">
        <f>AB6*7</f>
        <v>19.599999999999998</v>
      </c>
      <c r="AD6" s="62">
        <f>AB6*5</f>
        <v>14</v>
      </c>
      <c r="AE6" s="62" t="s">
        <v>25</v>
      </c>
      <c r="AF6" s="87">
        <f>AC6*4+AD6*9</f>
        <v>204.39999999999998</v>
      </c>
    </row>
    <row r="7" spans="2:32" ht="27.75" customHeight="1">
      <c r="B7" s="20">
        <v>26</v>
      </c>
      <c r="C7" s="287"/>
      <c r="D7" s="21"/>
      <c r="E7" s="24"/>
      <c r="F7" s="21"/>
      <c r="G7" s="24" t="s">
        <v>351</v>
      </c>
      <c r="H7" s="21"/>
      <c r="I7" s="24">
        <v>30</v>
      </c>
      <c r="J7" s="21" t="s">
        <v>494</v>
      </c>
      <c r="K7" s="21"/>
      <c r="L7" s="21">
        <v>30</v>
      </c>
      <c r="M7" s="24" t="s">
        <v>382</v>
      </c>
      <c r="N7" s="26"/>
      <c r="O7" s="24">
        <v>30</v>
      </c>
      <c r="P7" s="21"/>
      <c r="Q7" s="21"/>
      <c r="R7" s="21"/>
      <c r="S7" s="21"/>
      <c r="T7" s="21"/>
      <c r="U7" s="21"/>
      <c r="V7" s="289"/>
      <c r="W7" s="83" t="s">
        <v>9</v>
      </c>
      <c r="X7" s="84" t="s">
        <v>23</v>
      </c>
      <c r="Y7" s="80">
        <f>AB7</f>
        <v>2</v>
      </c>
      <c r="Z7" s="61"/>
      <c r="AA7" s="61" t="s">
        <v>27</v>
      </c>
      <c r="AB7" s="62">
        <v>2</v>
      </c>
      <c r="AC7" s="62">
        <f>AB7*1</f>
        <v>2</v>
      </c>
      <c r="AD7" s="62" t="s">
        <v>25</v>
      </c>
      <c r="AE7" s="62">
        <f>AB7*5</f>
        <v>10</v>
      </c>
      <c r="AF7" s="62">
        <f>AC7*4+AE7*4</f>
        <v>48</v>
      </c>
    </row>
    <row r="8" spans="2:32" ht="27.75" customHeight="1">
      <c r="B8" s="20" t="s">
        <v>10</v>
      </c>
      <c r="C8" s="287"/>
      <c r="D8" s="21"/>
      <c r="E8" s="24"/>
      <c r="F8" s="21"/>
      <c r="G8" s="21" t="s">
        <v>390</v>
      </c>
      <c r="H8" s="26"/>
      <c r="I8" s="21">
        <v>10</v>
      </c>
      <c r="J8" s="21"/>
      <c r="K8" s="24"/>
      <c r="L8" s="21"/>
      <c r="M8" s="182" t="s">
        <v>423</v>
      </c>
      <c r="N8" s="26"/>
      <c r="O8" s="24">
        <v>40</v>
      </c>
      <c r="P8" s="21"/>
      <c r="Q8" s="26"/>
      <c r="R8" s="21"/>
      <c r="S8" s="21"/>
      <c r="T8" s="26"/>
      <c r="U8" s="21"/>
      <c r="V8" s="289"/>
      <c r="W8" s="78" t="str">
        <f>AD11&amp;" "&amp;"g"</f>
        <v>26.5 g</v>
      </c>
      <c r="X8" s="84" t="s">
        <v>26</v>
      </c>
      <c r="Y8" s="80">
        <f>AB8</f>
        <v>2.5</v>
      </c>
      <c r="Z8" s="60"/>
      <c r="AA8" s="61" t="s">
        <v>30</v>
      </c>
      <c r="AB8" s="62">
        <v>2.5</v>
      </c>
      <c r="AC8" s="62"/>
      <c r="AD8" s="62">
        <f>AB8*5</f>
        <v>12.5</v>
      </c>
      <c r="AE8" s="62" t="s">
        <v>25</v>
      </c>
      <c r="AF8" s="62">
        <f>AD8*9</f>
        <v>112.5</v>
      </c>
    </row>
    <row r="9" spans="2:32" ht="27.75" customHeight="1">
      <c r="B9" s="291" t="s">
        <v>33</v>
      </c>
      <c r="C9" s="287"/>
      <c r="D9" s="21"/>
      <c r="E9" s="24"/>
      <c r="F9" s="21"/>
      <c r="G9" s="21"/>
      <c r="H9" s="26"/>
      <c r="I9" s="21"/>
      <c r="J9" s="21"/>
      <c r="K9" s="26"/>
      <c r="L9" s="21"/>
      <c r="M9" s="24"/>
      <c r="N9" s="26"/>
      <c r="O9" s="24"/>
      <c r="P9" s="21"/>
      <c r="Q9" s="26"/>
      <c r="R9" s="21"/>
      <c r="S9" s="21"/>
      <c r="T9" s="26"/>
      <c r="U9" s="21"/>
      <c r="V9" s="289"/>
      <c r="W9" s="83" t="s">
        <v>11</v>
      </c>
      <c r="X9" s="84" t="s">
        <v>29</v>
      </c>
      <c r="Y9" s="80">
        <f>AB9</f>
        <v>0</v>
      </c>
      <c r="Z9" s="61"/>
      <c r="AA9" s="61" t="s">
        <v>31</v>
      </c>
      <c r="AB9" s="62"/>
      <c r="AC9" s="61"/>
      <c r="AD9" s="61"/>
      <c r="AE9" s="61">
        <f>AB9*15</f>
        <v>0</v>
      </c>
      <c r="AF9" s="61"/>
    </row>
    <row r="10" spans="2:32" ht="27.75" customHeight="1">
      <c r="B10" s="291"/>
      <c r="C10" s="287"/>
      <c r="D10" s="21"/>
      <c r="E10" s="24"/>
      <c r="F10" s="21"/>
      <c r="G10" s="21"/>
      <c r="H10" s="26"/>
      <c r="I10" s="21"/>
      <c r="J10" s="21"/>
      <c r="K10" s="26"/>
      <c r="L10" s="21"/>
      <c r="M10" s="24"/>
      <c r="N10" s="21"/>
      <c r="O10" s="24"/>
      <c r="P10" s="21"/>
      <c r="Q10" s="26"/>
      <c r="R10" s="21"/>
      <c r="S10" s="21"/>
      <c r="T10" s="26"/>
      <c r="U10" s="21"/>
      <c r="V10" s="289"/>
      <c r="W10" s="78" t="str">
        <f>AC11&amp;" "&amp;"g"</f>
        <v>32.6 g</v>
      </c>
      <c r="X10" s="132" t="s">
        <v>38</v>
      </c>
      <c r="Y10" s="90">
        <v>0</v>
      </c>
      <c r="Z10" s="60"/>
      <c r="AA10" s="136" t="s">
        <v>38</v>
      </c>
      <c r="AB10" s="62"/>
      <c r="AC10" s="135">
        <f>AB10*8</f>
        <v>0</v>
      </c>
      <c r="AD10" s="61">
        <f>AB10*4</f>
        <v>0</v>
      </c>
      <c r="AE10" s="61">
        <f>AB10*12</f>
        <v>0</v>
      </c>
      <c r="AF10" s="61"/>
    </row>
    <row r="11" spans="2:32" ht="27.75" customHeight="1">
      <c r="B11" s="27" t="s">
        <v>32</v>
      </c>
      <c r="C11" s="28"/>
      <c r="D11" s="21"/>
      <c r="E11" s="88"/>
      <c r="F11" s="21"/>
      <c r="G11" s="21"/>
      <c r="H11" s="26"/>
      <c r="I11" s="21"/>
      <c r="J11" s="21"/>
      <c r="K11" s="26"/>
      <c r="L11" s="21"/>
      <c r="M11" s="24"/>
      <c r="N11" s="26"/>
      <c r="O11" s="24"/>
      <c r="P11" s="21"/>
      <c r="Q11" s="26"/>
      <c r="R11" s="21"/>
      <c r="S11" s="21"/>
      <c r="T11" s="26"/>
      <c r="U11" s="21"/>
      <c r="V11" s="289"/>
      <c r="W11" s="83" t="s">
        <v>12</v>
      </c>
      <c r="X11" s="92"/>
      <c r="Y11" s="80"/>
      <c r="Z11" s="61"/>
      <c r="AA11" s="61"/>
      <c r="AB11" s="62"/>
      <c r="AC11" s="61">
        <f>SUM(AC5:AC10)</f>
        <v>32.599999999999994</v>
      </c>
      <c r="AD11" s="61">
        <f>SUM(AD5:AD10)</f>
        <v>26.5</v>
      </c>
      <c r="AE11" s="61">
        <f>SUM(AE5:AE10)</f>
        <v>92.5</v>
      </c>
      <c r="AF11" s="61">
        <f>AC11*4+AD11*9+AE11*4</f>
        <v>738.9</v>
      </c>
    </row>
    <row r="12" spans="2:32" ht="27.75" customHeight="1">
      <c r="B12" s="29"/>
      <c r="C12" s="30"/>
      <c r="D12" s="26"/>
      <c r="E12" s="88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90"/>
      <c r="W12" s="78" t="str">
        <f>AF11&amp;"K"</f>
        <v>738.9K</v>
      </c>
      <c r="X12" s="89"/>
      <c r="Y12" s="90"/>
      <c r="Z12" s="60"/>
      <c r="AA12" s="82"/>
      <c r="AB12" s="82"/>
      <c r="AC12" s="94">
        <f>AC11*4/AF11</f>
        <v>0.17647854919474892</v>
      </c>
      <c r="AD12" s="94">
        <f>AD11*9/AF11</f>
        <v>0.32277710109622415</v>
      </c>
      <c r="AE12" s="94">
        <f>AE11*4/AF11</f>
        <v>0.5007443497090269</v>
      </c>
      <c r="AF12" s="61"/>
    </row>
    <row r="13" spans="2:32" s="19" customFormat="1" ht="27.75" customHeight="1">
      <c r="B13" s="16">
        <v>11</v>
      </c>
      <c r="C13" s="287"/>
      <c r="D13" s="17" t="str">
        <f>'00月菜單1'!E41</f>
        <v>五穀飯</v>
      </c>
      <c r="E13" s="17" t="s">
        <v>55</v>
      </c>
      <c r="F13" s="17"/>
      <c r="G13" s="17" t="str">
        <f>'00月菜單1'!E42</f>
        <v>御膳豬排</v>
      </c>
      <c r="H13" s="17" t="s">
        <v>228</v>
      </c>
      <c r="I13" s="17"/>
      <c r="J13" s="17" t="str">
        <f>'00月菜單1'!E43</f>
        <v>田園混炒</v>
      </c>
      <c r="K13" s="17" t="s">
        <v>65</v>
      </c>
      <c r="L13" s="17"/>
      <c r="M13" s="17" t="str">
        <f>'00月菜單1'!E44</f>
        <v>竹筍炒肉絲</v>
      </c>
      <c r="N13" s="17" t="s">
        <v>46</v>
      </c>
      <c r="O13" s="17"/>
      <c r="P13" s="17" t="str">
        <f>'00月菜單1'!E45</f>
        <v>淺色蔬菜</v>
      </c>
      <c r="Q13" s="73" t="s">
        <v>47</v>
      </c>
      <c r="R13" s="17"/>
      <c r="S13" s="17" t="str">
        <f>'00月菜單1'!E46</f>
        <v>港式酸辣湯(豆芡)</v>
      </c>
      <c r="T13" s="73" t="s">
        <v>46</v>
      </c>
      <c r="U13" s="17"/>
      <c r="V13" s="266"/>
      <c r="W13" s="74" t="s">
        <v>40</v>
      </c>
      <c r="X13" s="75" t="s">
        <v>16</v>
      </c>
      <c r="Y13" s="76">
        <f>AB13</f>
        <v>5.8</v>
      </c>
      <c r="Z13" s="61"/>
      <c r="AA13" s="81" t="s">
        <v>22</v>
      </c>
      <c r="AB13" s="62">
        <v>5.8</v>
      </c>
      <c r="AC13" s="62">
        <f>AB13*2</f>
        <v>11.6</v>
      </c>
      <c r="AD13" s="62"/>
      <c r="AE13" s="62">
        <f>AB13*15</f>
        <v>87</v>
      </c>
      <c r="AF13" s="62">
        <f>AC13*4+AE13*4</f>
        <v>394.4</v>
      </c>
    </row>
    <row r="14" spans="2:32" ht="27.75" customHeight="1">
      <c r="B14" s="20" t="s">
        <v>8</v>
      </c>
      <c r="C14" s="287"/>
      <c r="D14" s="24" t="s">
        <v>358</v>
      </c>
      <c r="E14" s="24"/>
      <c r="F14" s="21">
        <v>90</v>
      </c>
      <c r="G14" s="24" t="s">
        <v>405</v>
      </c>
      <c r="H14" s="21"/>
      <c r="I14" s="24">
        <v>70</v>
      </c>
      <c r="J14" s="181" t="s">
        <v>387</v>
      </c>
      <c r="K14" s="21"/>
      <c r="L14" s="21">
        <v>30</v>
      </c>
      <c r="M14" s="182" t="s">
        <v>369</v>
      </c>
      <c r="N14" s="21"/>
      <c r="O14" s="24">
        <v>50</v>
      </c>
      <c r="P14" s="182" t="s">
        <v>378</v>
      </c>
      <c r="Q14" s="21"/>
      <c r="R14" s="21">
        <v>120</v>
      </c>
      <c r="S14" s="21" t="s">
        <v>367</v>
      </c>
      <c r="T14" s="21" t="s">
        <v>370</v>
      </c>
      <c r="U14" s="21">
        <v>20</v>
      </c>
      <c r="V14" s="267"/>
      <c r="W14" s="78" t="str">
        <f>AE19&amp;" "&amp;"g"</f>
        <v>97 g</v>
      </c>
      <c r="X14" s="79" t="s">
        <v>21</v>
      </c>
      <c r="Y14" s="80">
        <f>AB14</f>
        <v>2.2</v>
      </c>
      <c r="Z14" s="60"/>
      <c r="AA14" s="85" t="s">
        <v>24</v>
      </c>
      <c r="AB14" s="62">
        <v>2.2</v>
      </c>
      <c r="AC14" s="86">
        <f>AB14*7</f>
        <v>15.400000000000002</v>
      </c>
      <c r="AD14" s="62">
        <f>AB14*5</f>
        <v>11</v>
      </c>
      <c r="AE14" s="62" t="s">
        <v>25</v>
      </c>
      <c r="AF14" s="87">
        <f>AC14*4+AD14*9</f>
        <v>160.60000000000002</v>
      </c>
    </row>
    <row r="15" spans="2:32" ht="27.75" customHeight="1">
      <c r="B15" s="20">
        <v>27</v>
      </c>
      <c r="C15" s="287"/>
      <c r="D15" s="24" t="s">
        <v>381</v>
      </c>
      <c r="E15" s="24"/>
      <c r="F15" s="21">
        <v>40</v>
      </c>
      <c r="G15" s="24"/>
      <c r="H15" s="21"/>
      <c r="I15" s="24"/>
      <c r="J15" s="21" t="s">
        <v>390</v>
      </c>
      <c r="K15" s="21"/>
      <c r="L15" s="21">
        <v>20</v>
      </c>
      <c r="M15" s="24" t="s">
        <v>394</v>
      </c>
      <c r="N15" s="21"/>
      <c r="O15" s="24">
        <v>35</v>
      </c>
      <c r="P15" s="21"/>
      <c r="Q15" s="21"/>
      <c r="R15" s="21"/>
      <c r="S15" s="21" t="s">
        <v>368</v>
      </c>
      <c r="T15" s="21"/>
      <c r="U15" s="21">
        <v>10</v>
      </c>
      <c r="V15" s="267"/>
      <c r="W15" s="83" t="s">
        <v>9</v>
      </c>
      <c r="X15" s="84" t="s">
        <v>23</v>
      </c>
      <c r="Y15" s="80">
        <f>AB15</f>
        <v>2</v>
      </c>
      <c r="Z15" s="61"/>
      <c r="AA15" s="61" t="s">
        <v>27</v>
      </c>
      <c r="AB15" s="62">
        <v>2</v>
      </c>
      <c r="AC15" s="62">
        <f>AB15*1</f>
        <v>2</v>
      </c>
      <c r="AD15" s="62" t="s">
        <v>25</v>
      </c>
      <c r="AE15" s="62">
        <f>AB15*5</f>
        <v>10</v>
      </c>
      <c r="AF15" s="62">
        <f>AC15*4+AE15*4</f>
        <v>48</v>
      </c>
    </row>
    <row r="16" spans="2:32" ht="27.75" customHeight="1">
      <c r="B16" s="20" t="s">
        <v>10</v>
      </c>
      <c r="C16" s="287"/>
      <c r="D16" s="26"/>
      <c r="E16" s="88"/>
      <c r="F16" s="21"/>
      <c r="G16" s="21"/>
      <c r="H16" s="26"/>
      <c r="I16" s="21"/>
      <c r="J16" s="21" t="s">
        <v>353</v>
      </c>
      <c r="K16" s="26"/>
      <c r="L16" s="21">
        <v>20</v>
      </c>
      <c r="M16" s="24"/>
      <c r="N16" s="21"/>
      <c r="O16" s="24"/>
      <c r="P16" s="21"/>
      <c r="Q16" s="26"/>
      <c r="R16" s="21"/>
      <c r="S16" s="21" t="s">
        <v>354</v>
      </c>
      <c r="T16" s="26"/>
      <c r="U16" s="21">
        <v>10</v>
      </c>
      <c r="V16" s="267"/>
      <c r="W16" s="78" t="str">
        <f>AD19&amp;" "&amp;"g"</f>
        <v>23.5 g</v>
      </c>
      <c r="X16" s="84" t="s">
        <v>26</v>
      </c>
      <c r="Y16" s="80">
        <f>AB16</f>
        <v>2.5</v>
      </c>
      <c r="Z16" s="60"/>
      <c r="AA16" s="61" t="s">
        <v>30</v>
      </c>
      <c r="AB16" s="62">
        <v>2.5</v>
      </c>
      <c r="AC16" s="62"/>
      <c r="AD16" s="62">
        <f>AB16*5</f>
        <v>12.5</v>
      </c>
      <c r="AE16" s="62" t="s">
        <v>25</v>
      </c>
      <c r="AF16" s="62">
        <f>AD16*9</f>
        <v>112.5</v>
      </c>
    </row>
    <row r="17" spans="2:32" ht="27.75" customHeight="1">
      <c r="B17" s="291" t="s">
        <v>34</v>
      </c>
      <c r="C17" s="287"/>
      <c r="D17" s="26"/>
      <c r="E17" s="88"/>
      <c r="F17" s="21"/>
      <c r="G17" s="21"/>
      <c r="H17" s="26"/>
      <c r="I17" s="21"/>
      <c r="J17" s="21"/>
      <c r="K17" s="21"/>
      <c r="L17" s="21"/>
      <c r="M17" s="24"/>
      <c r="N17" s="26"/>
      <c r="O17" s="24"/>
      <c r="P17" s="21"/>
      <c r="Q17" s="26"/>
      <c r="R17" s="21"/>
      <c r="S17" s="21"/>
      <c r="T17" s="26"/>
      <c r="U17" s="21"/>
      <c r="V17" s="267"/>
      <c r="W17" s="83" t="s">
        <v>11</v>
      </c>
      <c r="X17" s="84" t="s">
        <v>29</v>
      </c>
      <c r="Y17" s="80">
        <f>AB17</f>
        <v>0</v>
      </c>
      <c r="Z17" s="61"/>
      <c r="AA17" s="61" t="s">
        <v>31</v>
      </c>
      <c r="AB17" s="62"/>
      <c r="AC17" s="61"/>
      <c r="AD17" s="61"/>
      <c r="AE17" s="61">
        <f>AB17*15</f>
        <v>0</v>
      </c>
      <c r="AF17" s="61"/>
    </row>
    <row r="18" spans="2:32" ht="27.75" customHeight="1">
      <c r="B18" s="291"/>
      <c r="C18" s="287"/>
      <c r="D18" s="26"/>
      <c r="E18" s="88"/>
      <c r="F18" s="21"/>
      <c r="G18" s="21"/>
      <c r="H18" s="26"/>
      <c r="I18" s="21"/>
      <c r="J18" s="21"/>
      <c r="K18" s="26"/>
      <c r="L18" s="21"/>
      <c r="M18" s="24"/>
      <c r="N18" s="26"/>
      <c r="O18" s="24"/>
      <c r="P18" s="21"/>
      <c r="Q18" s="26"/>
      <c r="R18" s="21"/>
      <c r="S18" s="21"/>
      <c r="T18" s="26"/>
      <c r="U18" s="21"/>
      <c r="V18" s="267"/>
      <c r="W18" s="78" t="str">
        <f>AC19&amp;" "&amp;"g"</f>
        <v>29 g</v>
      </c>
      <c r="X18" s="132" t="s">
        <v>38</v>
      </c>
      <c r="Y18" s="90">
        <v>0</v>
      </c>
      <c r="Z18" s="60"/>
      <c r="AA18" s="136" t="s">
        <v>38</v>
      </c>
      <c r="AB18" s="62"/>
      <c r="AC18" s="135">
        <f>AB18*8</f>
        <v>0</v>
      </c>
      <c r="AD18" s="61">
        <f>AB18*4</f>
        <v>0</v>
      </c>
      <c r="AE18" s="61">
        <f>AB18*12</f>
        <v>0</v>
      </c>
      <c r="AF18" s="61"/>
    </row>
    <row r="19" spans="2:32" ht="27.75" customHeight="1">
      <c r="B19" s="27" t="s">
        <v>32</v>
      </c>
      <c r="C19" s="28"/>
      <c r="D19" s="26"/>
      <c r="E19" s="88"/>
      <c r="F19" s="21"/>
      <c r="G19" s="21"/>
      <c r="H19" s="26"/>
      <c r="I19" s="21"/>
      <c r="J19" s="21"/>
      <c r="K19" s="26"/>
      <c r="L19" s="21"/>
      <c r="M19" s="24"/>
      <c r="N19" s="26"/>
      <c r="O19" s="24"/>
      <c r="P19" s="21"/>
      <c r="Q19" s="26"/>
      <c r="R19" s="21"/>
      <c r="S19" s="21"/>
      <c r="T19" s="26"/>
      <c r="U19" s="21"/>
      <c r="V19" s="267"/>
      <c r="W19" s="83" t="s">
        <v>12</v>
      </c>
      <c r="X19" s="92"/>
      <c r="Y19" s="80"/>
      <c r="Z19" s="61"/>
      <c r="AA19" s="61"/>
      <c r="AB19" s="62"/>
      <c r="AC19" s="61">
        <f>SUM(AC13:AC18)</f>
        <v>29</v>
      </c>
      <c r="AD19" s="61">
        <f>SUM(AD13:AD18)</f>
        <v>23.5</v>
      </c>
      <c r="AE19" s="61">
        <f>SUM(AE13:AE18)</f>
        <v>97</v>
      </c>
      <c r="AF19" s="61">
        <f>AC19*4+AD19*9+AE19*4</f>
        <v>715.5</v>
      </c>
    </row>
    <row r="20" spans="2:32" ht="27.75" customHeight="1">
      <c r="B20" s="29"/>
      <c r="C20" s="30"/>
      <c r="D20" s="26"/>
      <c r="E20" s="88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268"/>
      <c r="W20" s="78" t="str">
        <f>AF19&amp;"K"</f>
        <v>715.5K</v>
      </c>
      <c r="X20" s="89"/>
      <c r="Y20" s="90"/>
      <c r="Z20" s="60"/>
      <c r="AA20" s="61"/>
      <c r="AB20" s="62"/>
      <c r="AC20" s="94">
        <f>AC19*4/AF19</f>
        <v>0.16212438853948288</v>
      </c>
      <c r="AD20" s="94">
        <f>AD19*9/AF19</f>
        <v>0.29559748427672955</v>
      </c>
      <c r="AE20" s="94">
        <f>AE19*4/AF19</f>
        <v>0.5422781271837875</v>
      </c>
      <c r="AF20" s="61"/>
    </row>
    <row r="21" spans="2:32" s="19" customFormat="1" ht="27.75" customHeight="1">
      <c r="B21" s="31">
        <v>11</v>
      </c>
      <c r="C21" s="287"/>
      <c r="D21" s="17" t="str">
        <f>'00月菜單1'!I41</f>
        <v>白米飯</v>
      </c>
      <c r="E21" s="17" t="s">
        <v>357</v>
      </c>
      <c r="F21" s="17"/>
      <c r="G21" s="17" t="str">
        <f>'00月菜單1'!I42</f>
        <v>糖醋咕咾肉(炸)</v>
      </c>
      <c r="H21" s="17" t="s">
        <v>412</v>
      </c>
      <c r="I21" s="17"/>
      <c r="J21" s="17" t="str">
        <f>'00月菜單1'!I43</f>
        <v>刺瓜百匯</v>
      </c>
      <c r="K21" s="17" t="s">
        <v>480</v>
      </c>
      <c r="L21" s="17"/>
      <c r="M21" s="17" t="str">
        <f>'00月菜單1'!I44</f>
        <v>什錦滷味(豆)</v>
      </c>
      <c r="N21" s="17" t="s">
        <v>46</v>
      </c>
      <c r="O21" s="17"/>
      <c r="P21" s="17" t="str">
        <f>'00月菜單1'!I45</f>
        <v>深色蔬菜</v>
      </c>
      <c r="Q21" s="73" t="s">
        <v>47</v>
      </c>
      <c r="R21" s="17"/>
      <c r="S21" s="17" t="str">
        <f>'00月菜單1'!I46</f>
        <v>針菇湯</v>
      </c>
      <c r="T21" s="73" t="s">
        <v>46</v>
      </c>
      <c r="U21" s="17"/>
      <c r="V21" s="288"/>
      <c r="W21" s="74" t="s">
        <v>7</v>
      </c>
      <c r="X21" s="75" t="s">
        <v>16</v>
      </c>
      <c r="Y21" s="76">
        <f aca="true" t="shared" si="0" ref="Y21:Y26">AB21</f>
        <v>5.5</v>
      </c>
      <c r="Z21" s="61"/>
      <c r="AA21" s="99" t="s">
        <v>22</v>
      </c>
      <c r="AB21" s="100">
        <v>5.5</v>
      </c>
      <c r="AC21" s="100">
        <f>AB21*2</f>
        <v>11</v>
      </c>
      <c r="AD21" s="100"/>
      <c r="AE21" s="100">
        <f>AB21*15</f>
        <v>82.5</v>
      </c>
      <c r="AF21" s="100">
        <f>AC21*4+AE21*4</f>
        <v>374</v>
      </c>
    </row>
    <row r="22" spans="2:32" s="33" customFormat="1" ht="27.75" customHeight="1">
      <c r="B22" s="32" t="s">
        <v>8</v>
      </c>
      <c r="C22" s="287"/>
      <c r="D22" s="24" t="s">
        <v>358</v>
      </c>
      <c r="E22" s="24"/>
      <c r="F22" s="21">
        <v>90</v>
      </c>
      <c r="G22" s="181" t="s">
        <v>396</v>
      </c>
      <c r="H22" s="21"/>
      <c r="I22" s="21">
        <v>60</v>
      </c>
      <c r="J22" s="181" t="s">
        <v>481</v>
      </c>
      <c r="K22" s="21"/>
      <c r="L22" s="21">
        <v>50</v>
      </c>
      <c r="M22" s="181" t="s">
        <v>409</v>
      </c>
      <c r="N22" s="24"/>
      <c r="O22" s="24">
        <v>40</v>
      </c>
      <c r="P22" s="182" t="s">
        <v>378</v>
      </c>
      <c r="Q22" s="21"/>
      <c r="R22" s="21">
        <v>120</v>
      </c>
      <c r="S22" s="21" t="s">
        <v>380</v>
      </c>
      <c r="T22" s="21"/>
      <c r="U22" s="21">
        <v>10</v>
      </c>
      <c r="V22" s="289"/>
      <c r="W22" s="78" t="str">
        <f>AE27&amp;" "&amp;"g"</f>
        <v>93.5 g</v>
      </c>
      <c r="X22" s="79" t="s">
        <v>21</v>
      </c>
      <c r="Y22" s="80">
        <f t="shared" si="0"/>
        <v>2.8</v>
      </c>
      <c r="Z22" s="98"/>
      <c r="AA22" s="103" t="s">
        <v>24</v>
      </c>
      <c r="AB22" s="100">
        <v>2.8</v>
      </c>
      <c r="AC22" s="104">
        <f>AB22*7</f>
        <v>19.599999999999998</v>
      </c>
      <c r="AD22" s="100">
        <f>AB22*5</f>
        <v>14</v>
      </c>
      <c r="AE22" s="100" t="s">
        <v>25</v>
      </c>
      <c r="AF22" s="105">
        <f>AC22*4+AD22*9</f>
        <v>204.39999999999998</v>
      </c>
    </row>
    <row r="23" spans="2:32" s="33" customFormat="1" ht="27.75" customHeight="1">
      <c r="B23" s="32">
        <v>28</v>
      </c>
      <c r="C23" s="287"/>
      <c r="D23" s="21"/>
      <c r="E23" s="24"/>
      <c r="F23" s="21"/>
      <c r="G23" s="21" t="s">
        <v>425</v>
      </c>
      <c r="H23" s="21"/>
      <c r="I23" s="21">
        <v>20</v>
      </c>
      <c r="J23" s="21" t="s">
        <v>476</v>
      </c>
      <c r="K23" s="21"/>
      <c r="L23" s="21">
        <v>10</v>
      </c>
      <c r="M23" s="21" t="s">
        <v>426</v>
      </c>
      <c r="N23" s="21" t="s">
        <v>370</v>
      </c>
      <c r="O23" s="21">
        <v>30</v>
      </c>
      <c r="P23" s="21"/>
      <c r="Q23" s="21"/>
      <c r="R23" s="21"/>
      <c r="S23" s="21" t="s">
        <v>410</v>
      </c>
      <c r="T23" s="21"/>
      <c r="U23" s="21">
        <v>10</v>
      </c>
      <c r="V23" s="289"/>
      <c r="W23" s="83" t="s">
        <v>9</v>
      </c>
      <c r="X23" s="84" t="s">
        <v>23</v>
      </c>
      <c r="Y23" s="80">
        <f t="shared" si="0"/>
        <v>2.2</v>
      </c>
      <c r="Z23" s="102"/>
      <c r="AA23" s="106" t="s">
        <v>27</v>
      </c>
      <c r="AB23" s="100">
        <v>2.2</v>
      </c>
      <c r="AC23" s="100">
        <f>AB23*1</f>
        <v>2.2</v>
      </c>
      <c r="AD23" s="100" t="s">
        <v>25</v>
      </c>
      <c r="AE23" s="100">
        <f>AB23*5</f>
        <v>11</v>
      </c>
      <c r="AF23" s="100">
        <f>AC23*4+AE23*4</f>
        <v>52.8</v>
      </c>
    </row>
    <row r="24" spans="2:32" s="33" customFormat="1" ht="27.75" customHeight="1">
      <c r="B24" s="32" t="s">
        <v>10</v>
      </c>
      <c r="C24" s="287"/>
      <c r="D24" s="21"/>
      <c r="E24" s="88"/>
      <c r="F24" s="21"/>
      <c r="G24" s="21"/>
      <c r="H24" s="26"/>
      <c r="I24" s="21"/>
      <c r="J24" s="21" t="s">
        <v>482</v>
      </c>
      <c r="K24" s="26"/>
      <c r="L24" s="21">
        <v>20</v>
      </c>
      <c r="M24" s="24" t="s">
        <v>427</v>
      </c>
      <c r="N24" s="26"/>
      <c r="O24" s="21">
        <v>30</v>
      </c>
      <c r="P24" s="21"/>
      <c r="Q24" s="26"/>
      <c r="R24" s="21"/>
      <c r="S24" s="21"/>
      <c r="T24" s="26"/>
      <c r="U24" s="21"/>
      <c r="V24" s="289"/>
      <c r="W24" s="78" t="str">
        <f>AD27&amp;" "&amp;"g"</f>
        <v>29 g</v>
      </c>
      <c r="X24" s="84" t="s">
        <v>26</v>
      </c>
      <c r="Y24" s="80">
        <f t="shared" si="0"/>
        <v>3</v>
      </c>
      <c r="Z24" s="98"/>
      <c r="AA24" s="106" t="s">
        <v>30</v>
      </c>
      <c r="AB24" s="100">
        <v>3</v>
      </c>
      <c r="AC24" s="100"/>
      <c r="AD24" s="100">
        <f>AB24*5</f>
        <v>15</v>
      </c>
      <c r="AE24" s="100" t="s">
        <v>25</v>
      </c>
      <c r="AF24" s="100">
        <f>AD24*9</f>
        <v>135</v>
      </c>
    </row>
    <row r="25" spans="2:32" s="33" customFormat="1" ht="27.75" customHeight="1">
      <c r="B25" s="284" t="s">
        <v>35</v>
      </c>
      <c r="C25" s="287"/>
      <c r="D25" s="24"/>
      <c r="E25" s="88"/>
      <c r="F25" s="21"/>
      <c r="G25" s="21"/>
      <c r="H25" s="26"/>
      <c r="I25" s="21"/>
      <c r="J25" s="21"/>
      <c r="K25" s="26"/>
      <c r="L25" s="21"/>
      <c r="M25" s="24"/>
      <c r="N25" s="21"/>
      <c r="O25" s="21"/>
      <c r="P25" s="21"/>
      <c r="Q25" s="26"/>
      <c r="R25" s="21"/>
      <c r="S25" s="21"/>
      <c r="T25" s="26"/>
      <c r="U25" s="21"/>
      <c r="V25" s="289"/>
      <c r="W25" s="83" t="s">
        <v>11</v>
      </c>
      <c r="X25" s="84" t="s">
        <v>29</v>
      </c>
      <c r="Y25" s="80">
        <f t="shared" si="0"/>
        <v>0</v>
      </c>
      <c r="Z25" s="102"/>
      <c r="AA25" s="106" t="s">
        <v>31</v>
      </c>
      <c r="AB25" s="100"/>
      <c r="AC25" s="106"/>
      <c r="AD25" s="106"/>
      <c r="AE25" s="106">
        <f>AB25*15</f>
        <v>0</v>
      </c>
      <c r="AF25" s="106"/>
    </row>
    <row r="26" spans="2:32" s="33" customFormat="1" ht="27.75" customHeight="1">
      <c r="B26" s="284"/>
      <c r="C26" s="287"/>
      <c r="D26" s="26"/>
      <c r="E26" s="88"/>
      <c r="F26" s="21"/>
      <c r="G26" s="161"/>
      <c r="H26" s="26"/>
      <c r="I26" s="21"/>
      <c r="J26" s="21"/>
      <c r="K26" s="26"/>
      <c r="L26" s="21"/>
      <c r="M26" s="21"/>
      <c r="N26" s="26"/>
      <c r="O26" s="21"/>
      <c r="P26" s="21"/>
      <c r="Q26" s="26"/>
      <c r="R26" s="21"/>
      <c r="S26" s="21"/>
      <c r="T26" s="26"/>
      <c r="U26" s="21"/>
      <c r="V26" s="289"/>
      <c r="W26" s="78" t="str">
        <f>AC27&amp;" "&amp;"g"</f>
        <v>32.8 g</v>
      </c>
      <c r="X26" s="132" t="s">
        <v>38</v>
      </c>
      <c r="Y26" s="80">
        <f t="shared" si="0"/>
        <v>0</v>
      </c>
      <c r="Z26" s="98"/>
      <c r="AA26" s="136" t="s">
        <v>38</v>
      </c>
      <c r="AB26" s="62"/>
      <c r="AC26" s="135">
        <f>AB26*8</f>
        <v>0</v>
      </c>
      <c r="AD26" s="61">
        <f>AB26*4</f>
        <v>0</v>
      </c>
      <c r="AE26" s="61">
        <f>AB26*12</f>
        <v>0</v>
      </c>
      <c r="AF26" s="106"/>
    </row>
    <row r="27" spans="2:32" s="33" customFormat="1" ht="27.75" customHeight="1">
      <c r="B27" s="27" t="s">
        <v>32</v>
      </c>
      <c r="C27" s="35"/>
      <c r="D27" s="22"/>
      <c r="E27" s="88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89"/>
      <c r="W27" s="83" t="s">
        <v>12</v>
      </c>
      <c r="X27" s="92"/>
      <c r="Y27" s="80"/>
      <c r="Z27" s="102"/>
      <c r="AA27" s="106"/>
      <c r="AB27" s="100"/>
      <c r="AC27" s="106">
        <f>SUM(AC21:AC26)</f>
        <v>32.8</v>
      </c>
      <c r="AD27" s="106">
        <f>SUM(AD21:AD26)</f>
        <v>29</v>
      </c>
      <c r="AE27" s="106">
        <f>SUM(AE21:AE26)</f>
        <v>93.5</v>
      </c>
      <c r="AF27" s="106">
        <f>AC27*4+AD27*9+AE27*4</f>
        <v>766.2</v>
      </c>
    </row>
    <row r="28" spans="2:32" s="33" customFormat="1" ht="27.75" customHeight="1" thickBot="1">
      <c r="B28" s="36"/>
      <c r="C28" s="37"/>
      <c r="D28" s="26"/>
      <c r="E28" s="88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90"/>
      <c r="W28" s="78" t="str">
        <f>AF27&amp;"K"</f>
        <v>766.2K</v>
      </c>
      <c r="X28" s="96"/>
      <c r="Y28" s="80"/>
      <c r="Z28" s="98"/>
      <c r="AA28" s="102"/>
      <c r="AB28" s="110"/>
      <c r="AC28" s="111">
        <f>AC27*4/AF27</f>
        <v>0.17123466457843903</v>
      </c>
      <c r="AD28" s="111">
        <f>AD27*9/AF27</f>
        <v>0.34064212999216914</v>
      </c>
      <c r="AE28" s="111">
        <f>AE27*4/AF27</f>
        <v>0.48812320542939175</v>
      </c>
      <c r="AF28" s="102"/>
    </row>
    <row r="29" spans="2:32" s="19" customFormat="1" ht="27.75" customHeight="1">
      <c r="B29" s="31">
        <v>11</v>
      </c>
      <c r="C29" s="287"/>
      <c r="D29" s="17" t="str">
        <f>'00月菜單1'!M41</f>
        <v>地瓜飯</v>
      </c>
      <c r="E29" s="17" t="s">
        <v>55</v>
      </c>
      <c r="F29" s="17"/>
      <c r="G29" s="17" t="str">
        <f>'00月菜單1'!M42</f>
        <v>炭烤香雞排</v>
      </c>
      <c r="H29" s="17" t="s">
        <v>183</v>
      </c>
      <c r="I29" s="17"/>
      <c r="J29" s="17" t="str">
        <f>'00月菜單1'!M43</f>
        <v>京醬肉絲</v>
      </c>
      <c r="K29" s="17" t="s">
        <v>51</v>
      </c>
      <c r="L29" s="17"/>
      <c r="M29" s="17" t="str">
        <f>'00月菜單1'!M44</f>
        <v>阿婆茶葉蛋</v>
      </c>
      <c r="N29" s="17" t="s">
        <v>371</v>
      </c>
      <c r="O29" s="17"/>
      <c r="P29" s="17" t="str">
        <f>'00月菜單1'!M45</f>
        <v>淺色蔬菜</v>
      </c>
      <c r="Q29" s="73" t="s">
        <v>47</v>
      </c>
      <c r="R29" s="17"/>
      <c r="S29" s="17" t="str">
        <f>'00月菜單1'!M46</f>
        <v>筍絲排骨湯</v>
      </c>
      <c r="T29" s="73" t="s">
        <v>46</v>
      </c>
      <c r="U29" s="17"/>
      <c r="V29" s="288"/>
      <c r="W29" s="74" t="s">
        <v>7</v>
      </c>
      <c r="X29" s="75" t="s">
        <v>16</v>
      </c>
      <c r="Y29" s="76">
        <f aca="true" t="shared" si="1" ref="Y29:Y34">AB29</f>
        <v>5.5</v>
      </c>
      <c r="Z29" s="61"/>
      <c r="AA29" s="81" t="s">
        <v>22</v>
      </c>
      <c r="AB29" s="62">
        <v>5.5</v>
      </c>
      <c r="AC29" s="62">
        <f>AB29*2</f>
        <v>11</v>
      </c>
      <c r="AD29" s="62"/>
      <c r="AE29" s="62">
        <f>AB29*15</f>
        <v>82.5</v>
      </c>
      <c r="AF29" s="62">
        <f>AC29*4+AE29*4</f>
        <v>374</v>
      </c>
    </row>
    <row r="30" spans="2:32" ht="27.75" customHeight="1">
      <c r="B30" s="32" t="s">
        <v>8</v>
      </c>
      <c r="C30" s="287"/>
      <c r="D30" s="23" t="s">
        <v>358</v>
      </c>
      <c r="E30" s="23"/>
      <c r="F30" s="22">
        <v>90</v>
      </c>
      <c r="G30" s="22" t="s">
        <v>413</v>
      </c>
      <c r="H30" s="22"/>
      <c r="I30" s="22">
        <v>70</v>
      </c>
      <c r="J30" s="181" t="s">
        <v>411</v>
      </c>
      <c r="K30" s="22"/>
      <c r="L30" s="22">
        <v>50</v>
      </c>
      <c r="M30" s="181" t="s">
        <v>354</v>
      </c>
      <c r="N30" s="23"/>
      <c r="O30" s="23">
        <v>50</v>
      </c>
      <c r="P30" s="182" t="s">
        <v>378</v>
      </c>
      <c r="Q30" s="21"/>
      <c r="R30" s="21">
        <v>120</v>
      </c>
      <c r="S30" s="22" t="s">
        <v>369</v>
      </c>
      <c r="T30" s="22"/>
      <c r="U30" s="22">
        <v>20</v>
      </c>
      <c r="V30" s="289"/>
      <c r="W30" s="78" t="str">
        <f>AE35&amp;" "&amp;"g"</f>
        <v>92.5 g</v>
      </c>
      <c r="X30" s="79" t="s">
        <v>21</v>
      </c>
      <c r="Y30" s="80">
        <f t="shared" si="1"/>
        <v>2.8</v>
      </c>
      <c r="Z30" s="60"/>
      <c r="AA30" s="85" t="s">
        <v>24</v>
      </c>
      <c r="AB30" s="62">
        <v>2.8</v>
      </c>
      <c r="AC30" s="86">
        <f>AB30*7</f>
        <v>19.599999999999998</v>
      </c>
      <c r="AD30" s="62">
        <f>AB30*5</f>
        <v>14</v>
      </c>
      <c r="AE30" s="62" t="s">
        <v>25</v>
      </c>
      <c r="AF30" s="87">
        <f>AC30*4+AD30*9</f>
        <v>204.39999999999998</v>
      </c>
    </row>
    <row r="31" spans="2:32" ht="27.75" customHeight="1">
      <c r="B31" s="32">
        <v>29</v>
      </c>
      <c r="C31" s="287"/>
      <c r="D31" s="22" t="s">
        <v>391</v>
      </c>
      <c r="E31" s="23"/>
      <c r="F31" s="22">
        <v>40</v>
      </c>
      <c r="G31" s="22"/>
      <c r="H31" s="22"/>
      <c r="I31" s="22"/>
      <c r="J31" s="22" t="s">
        <v>429</v>
      </c>
      <c r="K31" s="22"/>
      <c r="L31" s="22">
        <v>40</v>
      </c>
      <c r="M31" s="22"/>
      <c r="N31" s="22"/>
      <c r="O31" s="22"/>
      <c r="P31" s="22"/>
      <c r="Q31" s="22"/>
      <c r="R31" s="22"/>
      <c r="S31" s="22" t="s">
        <v>410</v>
      </c>
      <c r="T31" s="22"/>
      <c r="U31" s="22">
        <v>10</v>
      </c>
      <c r="V31" s="289"/>
      <c r="W31" s="83" t="s">
        <v>9</v>
      </c>
      <c r="X31" s="84" t="s">
        <v>23</v>
      </c>
      <c r="Y31" s="80">
        <f t="shared" si="1"/>
        <v>2</v>
      </c>
      <c r="Z31" s="61"/>
      <c r="AA31" s="61" t="s">
        <v>27</v>
      </c>
      <c r="AB31" s="62">
        <v>2</v>
      </c>
      <c r="AC31" s="62">
        <f>AB31*1</f>
        <v>2</v>
      </c>
      <c r="AD31" s="62" t="s">
        <v>25</v>
      </c>
      <c r="AE31" s="62">
        <f>AB31*5</f>
        <v>10</v>
      </c>
      <c r="AF31" s="62">
        <f>AC31*4+AE31*4</f>
        <v>48</v>
      </c>
    </row>
    <row r="32" spans="2:32" ht="27.75" customHeight="1">
      <c r="B32" s="32" t="s">
        <v>10</v>
      </c>
      <c r="C32" s="287"/>
      <c r="D32" s="22"/>
      <c r="E32" s="88"/>
      <c r="F32" s="22"/>
      <c r="G32" s="22"/>
      <c r="H32" s="26"/>
      <c r="I32" s="22"/>
      <c r="J32" s="22"/>
      <c r="K32" s="26"/>
      <c r="L32" s="22"/>
      <c r="M32" s="23"/>
      <c r="N32" s="26"/>
      <c r="O32" s="22"/>
      <c r="P32" s="22"/>
      <c r="Q32" s="26"/>
      <c r="R32" s="22"/>
      <c r="S32" s="21"/>
      <c r="T32" s="26"/>
      <c r="U32" s="22"/>
      <c r="V32" s="289"/>
      <c r="W32" s="78" t="str">
        <f>AD35&amp;" "&amp;"g"</f>
        <v>29 g</v>
      </c>
      <c r="X32" s="84" t="s">
        <v>26</v>
      </c>
      <c r="Y32" s="80">
        <f t="shared" si="1"/>
        <v>3</v>
      </c>
      <c r="Z32" s="60"/>
      <c r="AA32" s="61" t="s">
        <v>30</v>
      </c>
      <c r="AB32" s="62">
        <v>3</v>
      </c>
      <c r="AC32" s="62"/>
      <c r="AD32" s="62">
        <f>AB32*5</f>
        <v>15</v>
      </c>
      <c r="AE32" s="62" t="s">
        <v>25</v>
      </c>
      <c r="AF32" s="62">
        <f>AD32*9</f>
        <v>135</v>
      </c>
    </row>
    <row r="33" spans="2:32" ht="27.75" customHeight="1">
      <c r="B33" s="284" t="s">
        <v>241</v>
      </c>
      <c r="C33" s="287"/>
      <c r="D33" s="22"/>
      <c r="E33" s="88"/>
      <c r="F33" s="22"/>
      <c r="G33" s="22"/>
      <c r="H33" s="26"/>
      <c r="I33" s="22"/>
      <c r="J33" s="22"/>
      <c r="K33" s="26"/>
      <c r="L33" s="22"/>
      <c r="M33" s="23"/>
      <c r="N33" s="22"/>
      <c r="O33" s="22"/>
      <c r="P33" s="22"/>
      <c r="Q33" s="26"/>
      <c r="R33" s="22"/>
      <c r="S33" s="22"/>
      <c r="T33" s="26"/>
      <c r="U33" s="22"/>
      <c r="V33" s="289"/>
      <c r="W33" s="83" t="s">
        <v>11</v>
      </c>
      <c r="X33" s="84" t="s">
        <v>29</v>
      </c>
      <c r="Y33" s="80">
        <f t="shared" si="1"/>
        <v>0</v>
      </c>
      <c r="Z33" s="61"/>
      <c r="AA33" s="61" t="s">
        <v>31</v>
      </c>
      <c r="AB33" s="62"/>
      <c r="AC33" s="61"/>
      <c r="AD33" s="61"/>
      <c r="AE33" s="61">
        <f>AB33*15</f>
        <v>0</v>
      </c>
      <c r="AF33" s="61"/>
    </row>
    <row r="34" spans="2:32" ht="27.75" customHeight="1">
      <c r="B34" s="284"/>
      <c r="C34" s="287"/>
      <c r="D34" s="26"/>
      <c r="E34" s="88"/>
      <c r="F34" s="22"/>
      <c r="G34" s="34"/>
      <c r="H34" s="26"/>
      <c r="I34" s="22"/>
      <c r="J34" s="22"/>
      <c r="K34" s="26"/>
      <c r="L34" s="22"/>
      <c r="M34" s="22"/>
      <c r="N34" s="26"/>
      <c r="O34" s="22"/>
      <c r="P34" s="22"/>
      <c r="Q34" s="26"/>
      <c r="R34" s="22"/>
      <c r="S34" s="22"/>
      <c r="T34" s="26"/>
      <c r="U34" s="22"/>
      <c r="V34" s="289"/>
      <c r="W34" s="78" t="str">
        <f>AC35&amp;" "&amp;"g"</f>
        <v>32.6 g</v>
      </c>
      <c r="X34" s="132" t="s">
        <v>38</v>
      </c>
      <c r="Y34" s="80">
        <f t="shared" si="1"/>
        <v>0</v>
      </c>
      <c r="Z34" s="60"/>
      <c r="AA34" s="136" t="s">
        <v>38</v>
      </c>
      <c r="AB34" s="62"/>
      <c r="AC34" s="135">
        <f>AB34*8</f>
        <v>0</v>
      </c>
      <c r="AD34" s="61">
        <f>AB34*4</f>
        <v>0</v>
      </c>
      <c r="AE34" s="61">
        <f>AB34*12</f>
        <v>0</v>
      </c>
      <c r="AF34" s="61"/>
    </row>
    <row r="35" spans="2:32" ht="27.75" customHeight="1">
      <c r="B35" s="27" t="s">
        <v>32</v>
      </c>
      <c r="C35" s="35"/>
      <c r="D35" s="22"/>
      <c r="E35" s="88"/>
      <c r="F35" s="22"/>
      <c r="G35" s="22"/>
      <c r="H35" s="26"/>
      <c r="I35" s="22"/>
      <c r="J35" s="22"/>
      <c r="K35" s="26"/>
      <c r="L35" s="22"/>
      <c r="M35" s="22"/>
      <c r="N35" s="26"/>
      <c r="O35" s="22"/>
      <c r="P35" s="22"/>
      <c r="Q35" s="26"/>
      <c r="R35" s="22"/>
      <c r="S35" s="22"/>
      <c r="T35" s="26"/>
      <c r="U35" s="22"/>
      <c r="V35" s="289"/>
      <c r="W35" s="83" t="s">
        <v>12</v>
      </c>
      <c r="X35" s="92"/>
      <c r="Y35" s="80"/>
      <c r="Z35" s="61"/>
      <c r="AA35" s="61"/>
      <c r="AB35" s="62"/>
      <c r="AC35" s="61">
        <f>SUM(AC29:AC34)</f>
        <v>32.599999999999994</v>
      </c>
      <c r="AD35" s="61">
        <f>SUM(AD29:AD34)</f>
        <v>29</v>
      </c>
      <c r="AE35" s="61">
        <f>SUM(AE29:AE34)</f>
        <v>92.5</v>
      </c>
      <c r="AF35" s="61">
        <f>AC35*4+AD35*9+AE35*4</f>
        <v>761.4</v>
      </c>
    </row>
    <row r="36" spans="2:32" ht="27.75" customHeight="1" thickBot="1">
      <c r="B36" s="36"/>
      <c r="C36" s="37"/>
      <c r="D36" s="26"/>
      <c r="E36" s="88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90"/>
      <c r="W36" s="78" t="str">
        <f>AF35&amp;"K"</f>
        <v>761.4K</v>
      </c>
      <c r="X36" s="96"/>
      <c r="Y36" s="80"/>
      <c r="Z36" s="60"/>
      <c r="AA36" s="61"/>
      <c r="AB36" s="62"/>
      <c r="AC36" s="94">
        <f>AC35*4/AF35</f>
        <v>0.17126346204360388</v>
      </c>
      <c r="AD36" s="94">
        <f>AD35*9/AF35</f>
        <v>0.34278959810874704</v>
      </c>
      <c r="AE36" s="94">
        <f>AE35*4/AF35</f>
        <v>0.4859469398476491</v>
      </c>
      <c r="AF36" s="61"/>
    </row>
    <row r="37" spans="2:32" s="19" customFormat="1" ht="27.75" customHeight="1">
      <c r="B37" s="16">
        <v>11</v>
      </c>
      <c r="C37" s="287"/>
      <c r="D37" s="17" t="str">
        <f>'00月菜單1'!Q41</f>
        <v>海鮮義大利麵(海)</v>
      </c>
      <c r="E37" s="17" t="s">
        <v>341</v>
      </c>
      <c r="F37" s="18"/>
      <c r="G37" s="17" t="str">
        <f>'00月菜單1'!Q42</f>
        <v>美味豬排</v>
      </c>
      <c r="H37" s="17" t="s">
        <v>46</v>
      </c>
      <c r="I37" s="18"/>
      <c r="J37" s="17" t="str">
        <f>'00月菜單1'!Q43</f>
        <v>蝦仁燴雙椰(海)</v>
      </c>
      <c r="K37" s="17" t="s">
        <v>46</v>
      </c>
      <c r="L37" s="18"/>
      <c r="M37" s="17" t="str">
        <f>'00月菜單1'!Q44</f>
        <v>甘梅地瓜條(加)</v>
      </c>
      <c r="N37" s="17" t="s">
        <v>485</v>
      </c>
      <c r="O37" s="18"/>
      <c r="P37" s="17" t="str">
        <f>'00月菜單1'!Q45</f>
        <v>深色蔬菜</v>
      </c>
      <c r="Q37" s="73" t="s">
        <v>47</v>
      </c>
      <c r="R37" s="18"/>
      <c r="S37" s="17" t="str">
        <f>'00月菜單1'!Q46</f>
        <v>味噌豆腐湯(豆)</v>
      </c>
      <c r="T37" s="73" t="s">
        <v>46</v>
      </c>
      <c r="U37" s="18"/>
      <c r="V37" s="288"/>
      <c r="W37" s="74" t="s">
        <v>40</v>
      </c>
      <c r="X37" s="75" t="s">
        <v>16</v>
      </c>
      <c r="Y37" s="76">
        <f>AB37</f>
        <v>5.5</v>
      </c>
      <c r="Z37" s="61"/>
      <c r="AA37" s="81" t="s">
        <v>22</v>
      </c>
      <c r="AB37" s="62">
        <v>5.5</v>
      </c>
      <c r="AC37" s="62">
        <f>AB37*2</f>
        <v>11</v>
      </c>
      <c r="AD37" s="62"/>
      <c r="AE37" s="62">
        <f>AB37*15</f>
        <v>82.5</v>
      </c>
      <c r="AF37" s="62">
        <f>AC37*4+AE37*4</f>
        <v>374</v>
      </c>
    </row>
    <row r="38" spans="2:32" ht="27.75" customHeight="1">
      <c r="B38" s="20" t="s">
        <v>8</v>
      </c>
      <c r="C38" s="287"/>
      <c r="D38" s="23" t="s">
        <v>505</v>
      </c>
      <c r="E38" s="24"/>
      <c r="F38" s="21">
        <v>120</v>
      </c>
      <c r="G38" s="182" t="s">
        <v>405</v>
      </c>
      <c r="H38" s="21"/>
      <c r="I38" s="23">
        <v>70</v>
      </c>
      <c r="J38" s="22" t="s">
        <v>430</v>
      </c>
      <c r="K38" s="22" t="s">
        <v>416</v>
      </c>
      <c r="L38" s="22">
        <v>20</v>
      </c>
      <c r="M38" s="24" t="s">
        <v>483</v>
      </c>
      <c r="N38" s="22" t="s">
        <v>471</v>
      </c>
      <c r="O38" s="23">
        <v>60</v>
      </c>
      <c r="P38" s="182" t="s">
        <v>378</v>
      </c>
      <c r="Q38" s="21"/>
      <c r="R38" s="21">
        <v>120</v>
      </c>
      <c r="S38" s="21" t="s">
        <v>367</v>
      </c>
      <c r="T38" s="22" t="s">
        <v>370</v>
      </c>
      <c r="U38" s="22">
        <v>30</v>
      </c>
      <c r="V38" s="289"/>
      <c r="W38" s="78" t="str">
        <f>AE43&amp;" "&amp;"g"</f>
        <v>94 g</v>
      </c>
      <c r="X38" s="79" t="s">
        <v>21</v>
      </c>
      <c r="Y38" s="80">
        <f>AB38</f>
        <v>2.3</v>
      </c>
      <c r="Z38" s="60"/>
      <c r="AA38" s="85" t="s">
        <v>24</v>
      </c>
      <c r="AB38" s="62">
        <v>2.3</v>
      </c>
      <c r="AC38" s="86">
        <f>AB38*7</f>
        <v>16.099999999999998</v>
      </c>
      <c r="AD38" s="62">
        <f>AB38*5</f>
        <v>11.5</v>
      </c>
      <c r="AE38" s="62" t="s">
        <v>25</v>
      </c>
      <c r="AF38" s="87">
        <f>AC38*4+AD38*9</f>
        <v>167.89999999999998</v>
      </c>
    </row>
    <row r="39" spans="2:32" ht="27.75" customHeight="1">
      <c r="B39" s="20">
        <v>30</v>
      </c>
      <c r="C39" s="287"/>
      <c r="D39" s="21" t="s">
        <v>510</v>
      </c>
      <c r="E39" s="24" t="s">
        <v>511</v>
      </c>
      <c r="F39" s="21">
        <v>20</v>
      </c>
      <c r="G39" s="23"/>
      <c r="H39" s="21"/>
      <c r="I39" s="23"/>
      <c r="J39" s="181" t="s">
        <v>431</v>
      </c>
      <c r="K39" s="22"/>
      <c r="L39" s="22">
        <v>40</v>
      </c>
      <c r="M39" s="24"/>
      <c r="N39" s="26"/>
      <c r="O39" s="23"/>
      <c r="P39" s="22"/>
      <c r="Q39" s="22"/>
      <c r="R39" s="22"/>
      <c r="S39" s="21"/>
      <c r="T39" s="22"/>
      <c r="U39" s="22"/>
      <c r="V39" s="289"/>
      <c r="W39" s="83" t="s">
        <v>9</v>
      </c>
      <c r="X39" s="84" t="s">
        <v>23</v>
      </c>
      <c r="Y39" s="80">
        <f>AB39</f>
        <v>2.3</v>
      </c>
      <c r="Z39" s="61"/>
      <c r="AA39" s="61" t="s">
        <v>27</v>
      </c>
      <c r="AB39" s="62">
        <v>2.3</v>
      </c>
      <c r="AC39" s="62">
        <f>AB39*1</f>
        <v>2.3</v>
      </c>
      <c r="AD39" s="62" t="s">
        <v>25</v>
      </c>
      <c r="AE39" s="62">
        <f>AB39*5</f>
        <v>11.5</v>
      </c>
      <c r="AF39" s="62">
        <f>AC39*4+AE39*4</f>
        <v>55.2</v>
      </c>
    </row>
    <row r="40" spans="2:32" ht="27.75" customHeight="1">
      <c r="B40" s="20" t="s">
        <v>10</v>
      </c>
      <c r="C40" s="287"/>
      <c r="D40" s="21" t="s">
        <v>507</v>
      </c>
      <c r="E40" s="24"/>
      <c r="F40" s="21">
        <v>20</v>
      </c>
      <c r="G40" s="22"/>
      <c r="H40" s="26"/>
      <c r="I40" s="22"/>
      <c r="J40" s="22" t="s">
        <v>432</v>
      </c>
      <c r="K40" s="23"/>
      <c r="L40" s="22">
        <v>30</v>
      </c>
      <c r="M40" s="24"/>
      <c r="N40" s="26"/>
      <c r="O40" s="23"/>
      <c r="P40" s="22"/>
      <c r="Q40" s="26"/>
      <c r="R40" s="22"/>
      <c r="S40" s="21"/>
      <c r="T40" s="26"/>
      <c r="U40" s="22"/>
      <c r="V40" s="289"/>
      <c r="W40" s="78" t="str">
        <f>AD43&amp;" "&amp;"g"</f>
        <v>24 g</v>
      </c>
      <c r="X40" s="84" t="s">
        <v>26</v>
      </c>
      <c r="Y40" s="80">
        <f>AB40</f>
        <v>2.5</v>
      </c>
      <c r="Z40" s="60"/>
      <c r="AA40" s="61" t="s">
        <v>30</v>
      </c>
      <c r="AB40" s="62">
        <v>2.5</v>
      </c>
      <c r="AC40" s="62"/>
      <c r="AD40" s="62">
        <f>AB40*5</f>
        <v>12.5</v>
      </c>
      <c r="AE40" s="62" t="s">
        <v>25</v>
      </c>
      <c r="AF40" s="62">
        <f>AD40*9</f>
        <v>112.5</v>
      </c>
    </row>
    <row r="41" spans="2:32" ht="27.75" customHeight="1">
      <c r="B41" s="291" t="s">
        <v>242</v>
      </c>
      <c r="C41" s="287"/>
      <c r="D41" s="21" t="s">
        <v>506</v>
      </c>
      <c r="E41" s="24"/>
      <c r="F41" s="21">
        <v>20</v>
      </c>
      <c r="G41" s="22"/>
      <c r="H41" s="26"/>
      <c r="I41" s="22"/>
      <c r="J41" s="22"/>
      <c r="K41" s="26"/>
      <c r="L41" s="22"/>
      <c r="M41" s="24"/>
      <c r="N41" s="26"/>
      <c r="O41" s="23"/>
      <c r="P41" s="22"/>
      <c r="Q41" s="26"/>
      <c r="R41" s="22"/>
      <c r="S41" s="21"/>
      <c r="T41" s="26"/>
      <c r="U41" s="22"/>
      <c r="V41" s="289"/>
      <c r="W41" s="83" t="s">
        <v>11</v>
      </c>
      <c r="X41" s="84" t="s">
        <v>29</v>
      </c>
      <c r="Y41" s="80">
        <f>AB41</f>
        <v>0</v>
      </c>
      <c r="Z41" s="61"/>
      <c r="AA41" s="61" t="s">
        <v>31</v>
      </c>
      <c r="AB41" s="62"/>
      <c r="AC41" s="61"/>
      <c r="AD41" s="61"/>
      <c r="AE41" s="61">
        <f>AB41*15</f>
        <v>0</v>
      </c>
      <c r="AF41" s="61"/>
    </row>
    <row r="42" spans="2:32" ht="27.75" customHeight="1">
      <c r="B42" s="291"/>
      <c r="C42" s="287"/>
      <c r="D42" s="21"/>
      <c r="E42" s="24"/>
      <c r="F42" s="21"/>
      <c r="G42" s="22"/>
      <c r="H42" s="26"/>
      <c r="I42" s="22"/>
      <c r="J42" s="22"/>
      <c r="K42" s="26"/>
      <c r="L42" s="22"/>
      <c r="M42" s="24"/>
      <c r="N42" s="22"/>
      <c r="O42" s="23"/>
      <c r="P42" s="22"/>
      <c r="Q42" s="26"/>
      <c r="R42" s="22"/>
      <c r="S42" s="21"/>
      <c r="T42" s="26"/>
      <c r="U42" s="22"/>
      <c r="V42" s="289"/>
      <c r="W42" s="78" t="str">
        <f>AC43&amp;" "&amp;"g"</f>
        <v>29.4 g</v>
      </c>
      <c r="X42" s="132" t="s">
        <v>38</v>
      </c>
      <c r="Y42" s="90">
        <v>0</v>
      </c>
      <c r="Z42" s="60"/>
      <c r="AA42" s="136" t="s">
        <v>38</v>
      </c>
      <c r="AB42" s="62"/>
      <c r="AC42" s="135">
        <f>AB42*8</f>
        <v>0</v>
      </c>
      <c r="AD42" s="61">
        <f>AB42*4</f>
        <v>0</v>
      </c>
      <c r="AE42" s="61">
        <f>AB42*12</f>
        <v>0</v>
      </c>
      <c r="AF42" s="61"/>
    </row>
    <row r="43" spans="2:32" ht="27.75" customHeight="1">
      <c r="B43" s="27" t="s">
        <v>32</v>
      </c>
      <c r="C43" s="28"/>
      <c r="D43" s="21"/>
      <c r="E43" s="88"/>
      <c r="F43" s="21"/>
      <c r="G43" s="22"/>
      <c r="H43" s="26"/>
      <c r="I43" s="22"/>
      <c r="J43" s="22"/>
      <c r="K43" s="26"/>
      <c r="L43" s="22"/>
      <c r="M43" s="23"/>
      <c r="N43" s="26"/>
      <c r="O43" s="23"/>
      <c r="P43" s="22"/>
      <c r="Q43" s="26"/>
      <c r="R43" s="22"/>
      <c r="S43" s="22"/>
      <c r="T43" s="26"/>
      <c r="U43" s="22"/>
      <c r="V43" s="289"/>
      <c r="W43" s="83" t="s">
        <v>12</v>
      </c>
      <c r="X43" s="92"/>
      <c r="Y43" s="80"/>
      <c r="Z43" s="61"/>
      <c r="AA43" s="61"/>
      <c r="AB43" s="62"/>
      <c r="AC43" s="137">
        <f>SUM(AC37:AC42)</f>
        <v>29.4</v>
      </c>
      <c r="AD43" s="137">
        <f>SUM(AD37:AD42)</f>
        <v>24</v>
      </c>
      <c r="AE43" s="137">
        <f>SUM(AE37:AE42)</f>
        <v>94</v>
      </c>
      <c r="AF43" s="61">
        <f>AC43*4+AD43*9+AE43*4</f>
        <v>709.6</v>
      </c>
    </row>
    <row r="44" spans="2:32" ht="27.75" customHeight="1" thickBot="1">
      <c r="B44" s="176"/>
      <c r="C44" s="177"/>
      <c r="D44" s="178"/>
      <c r="E44" s="179"/>
      <c r="F44" s="180"/>
      <c r="G44" s="180"/>
      <c r="H44" s="178"/>
      <c r="I44" s="180"/>
      <c r="J44" s="22"/>
      <c r="K44" s="26"/>
      <c r="L44" s="22"/>
      <c r="M44" s="23"/>
      <c r="N44" s="26"/>
      <c r="O44" s="23"/>
      <c r="P44" s="22"/>
      <c r="Q44" s="26"/>
      <c r="R44" s="22"/>
      <c r="S44" s="22"/>
      <c r="T44" s="26"/>
      <c r="U44" s="22"/>
      <c r="V44" s="290"/>
      <c r="W44" s="78" t="str">
        <f>AF43&amp;"K"</f>
        <v>709.6K</v>
      </c>
      <c r="X44" s="89"/>
      <c r="Y44" s="90"/>
      <c r="Z44" s="60"/>
      <c r="AA44" s="61"/>
      <c r="AB44" s="62"/>
      <c r="AC44" s="94">
        <f>AC43*4/AF43</f>
        <v>0.1657271702367531</v>
      </c>
      <c r="AD44" s="94">
        <f>AD43*9/AF43</f>
        <v>0.30439684329199546</v>
      </c>
      <c r="AE44" s="94">
        <f>AE43*4/AF43</f>
        <v>0.5298759864712514</v>
      </c>
      <c r="AF44" s="61"/>
    </row>
    <row r="45" spans="3:26" ht="21.75" customHeight="1">
      <c r="C45" s="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40"/>
    </row>
    <row r="46" spans="2:25" ht="20.25">
      <c r="B46" s="3"/>
      <c r="D46" s="293"/>
      <c r="E46" s="293"/>
      <c r="F46" s="294"/>
      <c r="G46" s="294"/>
      <c r="H46" s="41"/>
      <c r="I46" s="2"/>
      <c r="J46" s="2"/>
      <c r="K46" s="41"/>
      <c r="L46" s="2"/>
      <c r="N46" s="41"/>
      <c r="O46" s="2"/>
      <c r="Q46" s="41"/>
      <c r="R46" s="2"/>
      <c r="T46" s="41"/>
      <c r="U46" s="2"/>
      <c r="V46" s="42"/>
      <c r="Y46" s="44"/>
    </row>
    <row r="47" ht="20.25">
      <c r="Y47" s="44"/>
    </row>
    <row r="48" ht="20.25">
      <c r="Y48" s="44"/>
    </row>
    <row r="49" ht="20.25">
      <c r="Y49" s="44"/>
    </row>
    <row r="50" ht="20.25">
      <c r="Y50" s="44"/>
    </row>
    <row r="51" ht="20.25">
      <c r="Y51" s="44"/>
    </row>
    <row r="52" ht="20.25">
      <c r="Y52" s="44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"/>
  <sheetViews>
    <sheetView zoomScale="50" zoomScaleNormal="50" zoomScalePageLayoutView="0" workbookViewId="0" topLeftCell="A1">
      <selection activeCell="U1" sqref="A1:IV1"/>
    </sheetView>
  </sheetViews>
  <sheetFormatPr defaultColWidth="9.00390625" defaultRowHeight="16.5"/>
  <cols>
    <col min="1" max="20" width="15.625" style="220" customWidth="1"/>
    <col min="21" max="16384" width="9.00390625" style="220" customWidth="1"/>
  </cols>
  <sheetData>
    <row r="1" spans="1:20" ht="21" customHeigh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</row>
    <row r="2" spans="1:20" ht="60" customHeight="1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0" ht="30" customHeight="1">
      <c r="A3" s="346" t="s">
        <v>512</v>
      </c>
      <c r="B3" s="347"/>
      <c r="C3" s="347"/>
      <c r="D3" s="348"/>
      <c r="E3" s="346" t="s">
        <v>214</v>
      </c>
      <c r="F3" s="347"/>
      <c r="G3" s="347"/>
      <c r="H3" s="348"/>
      <c r="I3" s="346" t="s">
        <v>215</v>
      </c>
      <c r="J3" s="347"/>
      <c r="K3" s="347"/>
      <c r="L3" s="348"/>
      <c r="M3" s="349" t="s">
        <v>216</v>
      </c>
      <c r="N3" s="347"/>
      <c r="O3" s="347"/>
      <c r="P3" s="348"/>
      <c r="Q3" s="346" t="s">
        <v>217</v>
      </c>
      <c r="R3" s="347"/>
      <c r="S3" s="347"/>
      <c r="T3" s="348"/>
    </row>
    <row r="4" spans="1:20" ht="30" customHeight="1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4"/>
      <c r="M4" s="332">
        <v>43405</v>
      </c>
      <c r="N4" s="326"/>
      <c r="O4" s="326"/>
      <c r="P4" s="326"/>
      <c r="Q4" s="332">
        <v>43406</v>
      </c>
      <c r="R4" s="326"/>
      <c r="S4" s="326"/>
      <c r="T4" s="327"/>
    </row>
    <row r="5" spans="1:20" ht="30" customHeigh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7"/>
      <c r="M5" s="301" t="s">
        <v>54</v>
      </c>
      <c r="N5" s="302"/>
      <c r="O5" s="302"/>
      <c r="P5" s="303"/>
      <c r="Q5" s="302" t="s">
        <v>461</v>
      </c>
      <c r="R5" s="302"/>
      <c r="S5" s="302"/>
      <c r="T5" s="303"/>
    </row>
    <row r="6" spans="1:20" ht="30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7"/>
      <c r="M6" s="341" t="s">
        <v>173</v>
      </c>
      <c r="N6" s="328"/>
      <c r="O6" s="328"/>
      <c r="P6" s="329"/>
      <c r="Q6" s="328" t="s">
        <v>247</v>
      </c>
      <c r="R6" s="328"/>
      <c r="S6" s="328"/>
      <c r="T6" s="329"/>
    </row>
    <row r="7" spans="1:20" ht="30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7"/>
      <c r="M7" s="341" t="s">
        <v>103</v>
      </c>
      <c r="N7" s="328"/>
      <c r="O7" s="328"/>
      <c r="P7" s="329"/>
      <c r="Q7" s="328" t="s">
        <v>248</v>
      </c>
      <c r="R7" s="328"/>
      <c r="S7" s="328"/>
      <c r="T7" s="329"/>
    </row>
    <row r="8" spans="1:20" ht="30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7"/>
      <c r="M8" s="341" t="s">
        <v>462</v>
      </c>
      <c r="N8" s="328"/>
      <c r="O8" s="328"/>
      <c r="P8" s="329"/>
      <c r="Q8" s="328" t="s">
        <v>249</v>
      </c>
      <c r="R8" s="328"/>
      <c r="S8" s="328"/>
      <c r="T8" s="329"/>
    </row>
    <row r="9" spans="1:20" ht="30" customHeight="1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7"/>
      <c r="M9" s="301" t="s">
        <v>113</v>
      </c>
      <c r="N9" s="302"/>
      <c r="O9" s="302"/>
      <c r="P9" s="303"/>
      <c r="Q9" s="301" t="s">
        <v>96</v>
      </c>
      <c r="R9" s="302"/>
      <c r="S9" s="302"/>
      <c r="T9" s="303"/>
    </row>
    <row r="10" spans="1:20" ht="30" customHeight="1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7"/>
      <c r="M10" s="295" t="s">
        <v>245</v>
      </c>
      <c r="N10" s="296"/>
      <c r="O10" s="296"/>
      <c r="P10" s="297"/>
      <c r="Q10" s="296" t="s">
        <v>250</v>
      </c>
      <c r="R10" s="296"/>
      <c r="S10" s="296"/>
      <c r="T10" s="297"/>
    </row>
    <row r="11" spans="1:20" s="223" customFormat="1" ht="16.5" customHeight="1">
      <c r="A11" s="335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7"/>
      <c r="M11" s="221" t="s">
        <v>48</v>
      </c>
      <c r="N11" s="221" t="s">
        <v>97</v>
      </c>
      <c r="O11" s="221" t="s">
        <v>41</v>
      </c>
      <c r="P11" s="222" t="s">
        <v>99</v>
      </c>
      <c r="Q11" s="221" t="s">
        <v>48</v>
      </c>
      <c r="R11" s="221" t="str">
        <f>'第一週明細'!W44</f>
        <v>717K</v>
      </c>
      <c r="S11" s="221" t="s">
        <v>41</v>
      </c>
      <c r="T11" s="221" t="str">
        <f>'第一週明細'!W40</f>
        <v>25 g</v>
      </c>
    </row>
    <row r="12" spans="1:20" s="223" customFormat="1" ht="16.5" customHeight="1" thickBot="1">
      <c r="A12" s="338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224" t="s">
        <v>40</v>
      </c>
      <c r="N12" s="224" t="s">
        <v>98</v>
      </c>
      <c r="O12" s="224" t="s">
        <v>42</v>
      </c>
      <c r="P12" s="225" t="s">
        <v>100</v>
      </c>
      <c r="Q12" s="224" t="s">
        <v>40</v>
      </c>
      <c r="R12" s="224" t="str">
        <f>'第一週明細'!W38</f>
        <v>92.5 g</v>
      </c>
      <c r="S12" s="224" t="s">
        <v>42</v>
      </c>
      <c r="T12" s="224" t="str">
        <f>'第一週明細'!W42</f>
        <v>30.5 g</v>
      </c>
    </row>
    <row r="13" spans="1:20" ht="30" customHeight="1">
      <c r="A13" s="330">
        <v>43408</v>
      </c>
      <c r="B13" s="331"/>
      <c r="C13" s="331"/>
      <c r="D13" s="331"/>
      <c r="E13" s="304">
        <v>43410</v>
      </c>
      <c r="F13" s="305"/>
      <c r="G13" s="305"/>
      <c r="H13" s="305"/>
      <c r="I13" s="304">
        <v>43411</v>
      </c>
      <c r="J13" s="305"/>
      <c r="K13" s="305"/>
      <c r="L13" s="306"/>
      <c r="M13" s="304">
        <v>43412</v>
      </c>
      <c r="N13" s="305"/>
      <c r="O13" s="305"/>
      <c r="P13" s="305"/>
      <c r="Q13" s="304">
        <v>43413</v>
      </c>
      <c r="R13" s="305"/>
      <c r="S13" s="305"/>
      <c r="T13" s="306"/>
    </row>
    <row r="14" spans="1:20" ht="30" customHeight="1">
      <c r="A14" s="322" t="s">
        <v>52</v>
      </c>
      <c r="B14" s="323"/>
      <c r="C14" s="323"/>
      <c r="D14" s="324"/>
      <c r="E14" s="301" t="s">
        <v>53</v>
      </c>
      <c r="F14" s="302"/>
      <c r="G14" s="302"/>
      <c r="H14" s="303"/>
      <c r="I14" s="301" t="s">
        <v>52</v>
      </c>
      <c r="J14" s="302"/>
      <c r="K14" s="302"/>
      <c r="L14" s="303"/>
      <c r="M14" s="302" t="s">
        <v>54</v>
      </c>
      <c r="N14" s="302"/>
      <c r="O14" s="302"/>
      <c r="P14" s="303"/>
      <c r="Q14" s="325" t="s">
        <v>64</v>
      </c>
      <c r="R14" s="326"/>
      <c r="S14" s="326"/>
      <c r="T14" s="327"/>
    </row>
    <row r="15" spans="1:20" ht="30" customHeight="1">
      <c r="A15" s="313" t="s">
        <v>173</v>
      </c>
      <c r="B15" s="314"/>
      <c r="C15" s="314"/>
      <c r="D15" s="318"/>
      <c r="E15" s="319" t="s">
        <v>252</v>
      </c>
      <c r="F15" s="319"/>
      <c r="G15" s="319"/>
      <c r="H15" s="320"/>
      <c r="I15" s="319" t="s">
        <v>255</v>
      </c>
      <c r="J15" s="319"/>
      <c r="K15" s="319"/>
      <c r="L15" s="320"/>
      <c r="M15" s="319" t="s">
        <v>259</v>
      </c>
      <c r="N15" s="319"/>
      <c r="O15" s="319"/>
      <c r="P15" s="320"/>
      <c r="Q15" s="321" t="s">
        <v>262</v>
      </c>
      <c r="R15" s="319"/>
      <c r="S15" s="319"/>
      <c r="T15" s="320"/>
    </row>
    <row r="16" spans="1:20" ht="30" customHeight="1">
      <c r="A16" s="313" t="s">
        <v>281</v>
      </c>
      <c r="B16" s="314"/>
      <c r="C16" s="314"/>
      <c r="D16" s="318"/>
      <c r="E16" s="319" t="s">
        <v>253</v>
      </c>
      <c r="F16" s="319"/>
      <c r="G16" s="319"/>
      <c r="H16" s="320"/>
      <c r="I16" s="319" t="s">
        <v>256</v>
      </c>
      <c r="J16" s="319"/>
      <c r="K16" s="319"/>
      <c r="L16" s="320"/>
      <c r="M16" s="319" t="s">
        <v>314</v>
      </c>
      <c r="N16" s="319"/>
      <c r="O16" s="319"/>
      <c r="P16" s="320"/>
      <c r="Q16" s="321" t="s">
        <v>263</v>
      </c>
      <c r="R16" s="319"/>
      <c r="S16" s="319"/>
      <c r="T16" s="320"/>
    </row>
    <row r="17" spans="1:20" ht="30" customHeight="1">
      <c r="A17" s="313" t="s">
        <v>117</v>
      </c>
      <c r="B17" s="314"/>
      <c r="C17" s="314"/>
      <c r="D17" s="318"/>
      <c r="E17" s="319" t="s">
        <v>254</v>
      </c>
      <c r="F17" s="319"/>
      <c r="G17" s="319"/>
      <c r="H17" s="320"/>
      <c r="I17" s="319" t="s">
        <v>257</v>
      </c>
      <c r="J17" s="319"/>
      <c r="K17" s="319"/>
      <c r="L17" s="320"/>
      <c r="M17" s="319" t="s">
        <v>260</v>
      </c>
      <c r="N17" s="319"/>
      <c r="O17" s="319"/>
      <c r="P17" s="320"/>
      <c r="Q17" s="321" t="s">
        <v>264</v>
      </c>
      <c r="R17" s="319"/>
      <c r="S17" s="319"/>
      <c r="T17" s="320"/>
    </row>
    <row r="18" spans="1:20" ht="30" customHeight="1">
      <c r="A18" s="313" t="s">
        <v>96</v>
      </c>
      <c r="B18" s="314"/>
      <c r="C18" s="314"/>
      <c r="D18" s="314"/>
      <c r="E18" s="301" t="s">
        <v>113</v>
      </c>
      <c r="F18" s="302"/>
      <c r="G18" s="302"/>
      <c r="H18" s="303"/>
      <c r="I18" s="301" t="s">
        <v>96</v>
      </c>
      <c r="J18" s="302"/>
      <c r="K18" s="302"/>
      <c r="L18" s="303"/>
      <c r="M18" s="301" t="s">
        <v>113</v>
      </c>
      <c r="N18" s="302"/>
      <c r="O18" s="302"/>
      <c r="P18" s="303"/>
      <c r="Q18" s="301" t="s">
        <v>96</v>
      </c>
      <c r="R18" s="302"/>
      <c r="S18" s="302"/>
      <c r="T18" s="303"/>
    </row>
    <row r="19" spans="1:20" ht="30" customHeight="1">
      <c r="A19" s="315" t="s">
        <v>313</v>
      </c>
      <c r="B19" s="316"/>
      <c r="C19" s="316"/>
      <c r="D19" s="317"/>
      <c r="E19" s="296" t="s">
        <v>490</v>
      </c>
      <c r="F19" s="296"/>
      <c r="G19" s="296"/>
      <c r="H19" s="297"/>
      <c r="I19" s="296" t="s">
        <v>258</v>
      </c>
      <c r="J19" s="296"/>
      <c r="K19" s="296"/>
      <c r="L19" s="297"/>
      <c r="M19" s="296" t="s">
        <v>131</v>
      </c>
      <c r="N19" s="296"/>
      <c r="O19" s="296"/>
      <c r="P19" s="297"/>
      <c r="Q19" s="295" t="s">
        <v>277</v>
      </c>
      <c r="R19" s="296"/>
      <c r="S19" s="296"/>
      <c r="T19" s="297"/>
    </row>
    <row r="20" spans="1:20" s="223" customFormat="1" ht="16.5" customHeight="1">
      <c r="A20" s="221" t="s">
        <v>48</v>
      </c>
      <c r="B20" s="221" t="str">
        <f>'第二週明細'!W12</f>
        <v>738.9K</v>
      </c>
      <c r="C20" s="221" t="s">
        <v>9</v>
      </c>
      <c r="D20" s="221" t="str">
        <f>'第二週明細'!W8</f>
        <v>26.5g</v>
      </c>
      <c r="E20" s="221" t="s">
        <v>48</v>
      </c>
      <c r="F20" s="221" t="str">
        <f>'第二週明細'!W20</f>
        <v>680.5K</v>
      </c>
      <c r="G20" s="221" t="s">
        <v>9</v>
      </c>
      <c r="H20" s="221" t="str">
        <f>'第二週明細'!W16</f>
        <v>22.5 g</v>
      </c>
      <c r="I20" s="221" t="s">
        <v>48</v>
      </c>
      <c r="J20" s="221" t="str">
        <f>'第二週明細'!W28</f>
        <v>720.1K</v>
      </c>
      <c r="K20" s="221" t="s">
        <v>9</v>
      </c>
      <c r="L20" s="221" t="str">
        <f>'第二週明細'!W24</f>
        <v>28.5 g</v>
      </c>
      <c r="M20" s="221" t="s">
        <v>48</v>
      </c>
      <c r="N20" s="221" t="str">
        <f>'第二週明細'!W36</f>
        <v>738.9K</v>
      </c>
      <c r="O20" s="221" t="s">
        <v>9</v>
      </c>
      <c r="P20" s="221" t="str">
        <f>'第二週明細'!W32</f>
        <v>26.5 g</v>
      </c>
      <c r="Q20" s="221" t="s">
        <v>48</v>
      </c>
      <c r="R20" s="221" t="str">
        <f>'第二週明細'!W44</f>
        <v>746.2K</v>
      </c>
      <c r="S20" s="221" t="s">
        <v>41</v>
      </c>
      <c r="T20" s="221" t="str">
        <f>'第二週明細'!W40</f>
        <v>27 g</v>
      </c>
    </row>
    <row r="21" spans="1:20" s="223" customFormat="1" ht="16.5" customHeight="1" thickBot="1">
      <c r="A21" s="224" t="s">
        <v>7</v>
      </c>
      <c r="B21" s="224" t="str">
        <f>'第二週明細'!W6</f>
        <v>92.5g</v>
      </c>
      <c r="C21" s="224" t="s">
        <v>11</v>
      </c>
      <c r="D21" s="224" t="str">
        <f>'第二週明細'!W10</f>
        <v>32.6g</v>
      </c>
      <c r="E21" s="224" t="s">
        <v>7</v>
      </c>
      <c r="F21" s="224" t="str">
        <f>'第二週明細'!W14</f>
        <v>92.5 g</v>
      </c>
      <c r="G21" s="224" t="s">
        <v>11</v>
      </c>
      <c r="H21" s="224" t="str">
        <f>'第二週明細'!W18</f>
        <v>27 g</v>
      </c>
      <c r="I21" s="224" t="s">
        <v>40</v>
      </c>
      <c r="J21" s="224" t="str">
        <f>'第二週明細'!W22</f>
        <v>85 g</v>
      </c>
      <c r="K21" s="224" t="s">
        <v>11</v>
      </c>
      <c r="L21" s="224" t="str">
        <f>'第二週明細'!W26</f>
        <v>30.9 g</v>
      </c>
      <c r="M21" s="224" t="s">
        <v>7</v>
      </c>
      <c r="N21" s="224" t="str">
        <f>'第二週明細'!W30</f>
        <v>92.5 g</v>
      </c>
      <c r="O21" s="224" t="s">
        <v>11</v>
      </c>
      <c r="P21" s="224" t="str">
        <f>'第二週明細'!W34</f>
        <v>32.6 g</v>
      </c>
      <c r="Q21" s="224" t="s">
        <v>40</v>
      </c>
      <c r="R21" s="224" t="str">
        <f>'第二週明細'!W38</f>
        <v>92.5 g</v>
      </c>
      <c r="S21" s="224" t="s">
        <v>42</v>
      </c>
      <c r="T21" s="224" t="str">
        <f>'第二週明細'!W42</f>
        <v>33.3 g</v>
      </c>
    </row>
    <row r="22" spans="1:20" ht="30" customHeight="1">
      <c r="A22" s="304">
        <v>43416</v>
      </c>
      <c r="B22" s="305"/>
      <c r="C22" s="305"/>
      <c r="D22" s="305"/>
      <c r="E22" s="304">
        <v>43417</v>
      </c>
      <c r="F22" s="305"/>
      <c r="G22" s="305"/>
      <c r="H22" s="305"/>
      <c r="I22" s="304">
        <v>43418</v>
      </c>
      <c r="J22" s="305"/>
      <c r="K22" s="305"/>
      <c r="L22" s="306"/>
      <c r="M22" s="304">
        <v>43419</v>
      </c>
      <c r="N22" s="305"/>
      <c r="O22" s="305"/>
      <c r="P22" s="305"/>
      <c r="Q22" s="304">
        <v>43420</v>
      </c>
      <c r="R22" s="305"/>
      <c r="S22" s="305"/>
      <c r="T22" s="306"/>
    </row>
    <row r="23" spans="1:20" ht="30" customHeight="1">
      <c r="A23" s="301" t="s">
        <v>52</v>
      </c>
      <c r="B23" s="302"/>
      <c r="C23" s="302"/>
      <c r="D23" s="303"/>
      <c r="E23" s="301" t="s">
        <v>53</v>
      </c>
      <c r="F23" s="302"/>
      <c r="G23" s="302"/>
      <c r="H23" s="303"/>
      <c r="I23" s="301" t="s">
        <v>52</v>
      </c>
      <c r="J23" s="302"/>
      <c r="K23" s="302"/>
      <c r="L23" s="303"/>
      <c r="M23" s="302" t="s">
        <v>54</v>
      </c>
      <c r="N23" s="302"/>
      <c r="O23" s="302"/>
      <c r="P23" s="303"/>
      <c r="Q23" s="301" t="s">
        <v>501</v>
      </c>
      <c r="R23" s="302"/>
      <c r="S23" s="302"/>
      <c r="T23" s="303"/>
    </row>
    <row r="24" spans="1:20" ht="30" customHeight="1">
      <c r="A24" s="310" t="s">
        <v>265</v>
      </c>
      <c r="B24" s="311"/>
      <c r="C24" s="311"/>
      <c r="D24" s="312"/>
      <c r="E24" s="311" t="s">
        <v>269</v>
      </c>
      <c r="F24" s="311"/>
      <c r="G24" s="311"/>
      <c r="H24" s="312"/>
      <c r="I24" s="311" t="s">
        <v>173</v>
      </c>
      <c r="J24" s="311"/>
      <c r="K24" s="311"/>
      <c r="L24" s="312"/>
      <c r="M24" s="311" t="s">
        <v>276</v>
      </c>
      <c r="N24" s="311"/>
      <c r="O24" s="311"/>
      <c r="P24" s="312"/>
      <c r="Q24" s="310" t="s">
        <v>280</v>
      </c>
      <c r="R24" s="311"/>
      <c r="S24" s="311"/>
      <c r="T24" s="312"/>
    </row>
    <row r="25" spans="1:20" ht="30" customHeight="1">
      <c r="A25" s="310" t="s">
        <v>266</v>
      </c>
      <c r="B25" s="311"/>
      <c r="C25" s="311"/>
      <c r="D25" s="312"/>
      <c r="E25" s="311" t="s">
        <v>270</v>
      </c>
      <c r="F25" s="311"/>
      <c r="G25" s="311"/>
      <c r="H25" s="312"/>
      <c r="I25" s="311" t="s">
        <v>274</v>
      </c>
      <c r="J25" s="311"/>
      <c r="K25" s="311"/>
      <c r="L25" s="312"/>
      <c r="M25" s="310" t="s">
        <v>146</v>
      </c>
      <c r="N25" s="311"/>
      <c r="O25" s="311"/>
      <c r="P25" s="312"/>
      <c r="Q25" s="310" t="s">
        <v>495</v>
      </c>
      <c r="R25" s="311"/>
      <c r="S25" s="311"/>
      <c r="T25" s="312"/>
    </row>
    <row r="26" spans="1:20" ht="30" customHeight="1">
      <c r="A26" s="310" t="s">
        <v>62</v>
      </c>
      <c r="B26" s="311"/>
      <c r="C26" s="311"/>
      <c r="D26" s="312"/>
      <c r="E26" s="311" t="s">
        <v>271</v>
      </c>
      <c r="F26" s="311"/>
      <c r="G26" s="311"/>
      <c r="H26" s="312"/>
      <c r="I26" s="311" t="s">
        <v>463</v>
      </c>
      <c r="J26" s="311"/>
      <c r="K26" s="311"/>
      <c r="L26" s="312"/>
      <c r="M26" s="311" t="s">
        <v>104</v>
      </c>
      <c r="N26" s="311"/>
      <c r="O26" s="311"/>
      <c r="P26" s="312"/>
      <c r="Q26" s="310" t="s">
        <v>281</v>
      </c>
      <c r="R26" s="311"/>
      <c r="S26" s="311"/>
      <c r="T26" s="312"/>
    </row>
    <row r="27" spans="1:20" ht="30" customHeight="1">
      <c r="A27" s="301" t="s">
        <v>96</v>
      </c>
      <c r="B27" s="302"/>
      <c r="C27" s="302"/>
      <c r="D27" s="302"/>
      <c r="E27" s="301" t="s">
        <v>113</v>
      </c>
      <c r="F27" s="302"/>
      <c r="G27" s="302"/>
      <c r="H27" s="303"/>
      <c r="I27" s="301" t="s">
        <v>96</v>
      </c>
      <c r="J27" s="302"/>
      <c r="K27" s="302"/>
      <c r="L27" s="303"/>
      <c r="M27" s="301" t="s">
        <v>113</v>
      </c>
      <c r="N27" s="302"/>
      <c r="O27" s="302"/>
      <c r="P27" s="303"/>
      <c r="Q27" s="301" t="s">
        <v>96</v>
      </c>
      <c r="R27" s="302"/>
      <c r="S27" s="302"/>
      <c r="T27" s="303"/>
    </row>
    <row r="28" spans="1:20" ht="30" customHeight="1">
      <c r="A28" s="295" t="s">
        <v>268</v>
      </c>
      <c r="B28" s="296"/>
      <c r="C28" s="296"/>
      <c r="D28" s="297"/>
      <c r="E28" s="296" t="s">
        <v>272</v>
      </c>
      <c r="F28" s="296"/>
      <c r="G28" s="296"/>
      <c r="H28" s="297"/>
      <c r="I28" s="296" t="s">
        <v>106</v>
      </c>
      <c r="J28" s="296"/>
      <c r="K28" s="296"/>
      <c r="L28" s="297"/>
      <c r="M28" s="296" t="s">
        <v>279</v>
      </c>
      <c r="N28" s="296"/>
      <c r="O28" s="296"/>
      <c r="P28" s="297"/>
      <c r="Q28" s="295" t="s">
        <v>171</v>
      </c>
      <c r="R28" s="296"/>
      <c r="S28" s="296"/>
      <c r="T28" s="297"/>
    </row>
    <row r="29" spans="1:20" s="223" customFormat="1" ht="18.75" customHeight="1">
      <c r="A29" s="226" t="s">
        <v>48</v>
      </c>
      <c r="B29" s="226" t="str">
        <f>'第三周明細'!W12</f>
        <v>687.8K</v>
      </c>
      <c r="C29" s="226" t="s">
        <v>9</v>
      </c>
      <c r="D29" s="226" t="str">
        <f>'第三周明細'!W8</f>
        <v>25g</v>
      </c>
      <c r="E29" s="226" t="s">
        <v>48</v>
      </c>
      <c r="F29" s="226" t="str">
        <f>'第三周明細'!W20</f>
        <v>709.7K</v>
      </c>
      <c r="G29" s="226" t="s">
        <v>9</v>
      </c>
      <c r="H29" s="226" t="str">
        <f>'第三周明細'!W16</f>
        <v>24.5 g</v>
      </c>
      <c r="I29" s="226" t="s">
        <v>48</v>
      </c>
      <c r="J29" s="226" t="str">
        <f>'第三周明細'!W28</f>
        <v>724.9K</v>
      </c>
      <c r="K29" s="226" t="s">
        <v>9</v>
      </c>
      <c r="L29" s="226" t="str">
        <f>'第三周明細'!W24</f>
        <v>26.5 g</v>
      </c>
      <c r="M29" s="226" t="s">
        <v>48</v>
      </c>
      <c r="N29" s="226" t="str">
        <f>'第三周明細'!W36</f>
        <v>731.6K</v>
      </c>
      <c r="O29" s="226" t="s">
        <v>9</v>
      </c>
      <c r="P29" s="226" t="str">
        <f>'第三周明細'!W32</f>
        <v>26 g</v>
      </c>
      <c r="Q29" s="226" t="s">
        <v>48</v>
      </c>
      <c r="R29" s="226" t="str">
        <f>'第三周明細'!W44</f>
        <v>712.1K</v>
      </c>
      <c r="S29" s="226" t="s">
        <v>41</v>
      </c>
      <c r="T29" s="226" t="str">
        <f>'第三周明細'!W40</f>
        <v>26.5 g</v>
      </c>
    </row>
    <row r="30" spans="1:20" s="223" customFormat="1" ht="18.75" customHeight="1" thickBot="1">
      <c r="A30" s="224" t="s">
        <v>7</v>
      </c>
      <c r="B30" s="224" t="str">
        <f>'第三周明細'!W6</f>
        <v>86g</v>
      </c>
      <c r="C30" s="224" t="s">
        <v>11</v>
      </c>
      <c r="D30" s="224" t="str">
        <f>'第三周明細'!W10</f>
        <v>29.7g</v>
      </c>
      <c r="E30" s="224" t="s">
        <v>7</v>
      </c>
      <c r="F30" s="224" t="str">
        <f>'第三周明細'!W14</f>
        <v>92.5 g</v>
      </c>
      <c r="G30" s="224" t="s">
        <v>42</v>
      </c>
      <c r="H30" s="224" t="str">
        <f>'第三周明細'!W18</f>
        <v>29.8 g</v>
      </c>
      <c r="I30" s="224" t="s">
        <v>40</v>
      </c>
      <c r="J30" s="224" t="str">
        <f>'第三周明細'!W22</f>
        <v>92.5 g</v>
      </c>
      <c r="K30" s="224" t="s">
        <v>11</v>
      </c>
      <c r="L30" s="224" t="str">
        <f>'第三周明細'!W26</f>
        <v>29.1 g</v>
      </c>
      <c r="M30" s="224" t="s">
        <v>7</v>
      </c>
      <c r="N30" s="224" t="str">
        <f>'第三周明細'!W30</f>
        <v>92.5 g</v>
      </c>
      <c r="O30" s="224" t="s">
        <v>11</v>
      </c>
      <c r="P30" s="224" t="str">
        <f>'第三周明細'!W34</f>
        <v>31.9 g</v>
      </c>
      <c r="Q30" s="224" t="s">
        <v>40</v>
      </c>
      <c r="R30" s="224" t="str">
        <f>'第三周明細'!W38</f>
        <v>86.5 g</v>
      </c>
      <c r="S30" s="224" t="s">
        <v>42</v>
      </c>
      <c r="T30" s="224" t="str">
        <f>'第三周明細'!W42</f>
        <v>31.9 g</v>
      </c>
    </row>
    <row r="31" spans="1:20" ht="30" customHeight="1">
      <c r="A31" s="304">
        <v>43423</v>
      </c>
      <c r="B31" s="305"/>
      <c r="C31" s="305"/>
      <c r="D31" s="305"/>
      <c r="E31" s="304">
        <v>43424</v>
      </c>
      <c r="F31" s="305"/>
      <c r="G31" s="305"/>
      <c r="H31" s="305"/>
      <c r="I31" s="304">
        <v>43425</v>
      </c>
      <c r="J31" s="305"/>
      <c r="K31" s="305"/>
      <c r="L31" s="306"/>
      <c r="M31" s="304">
        <v>43426</v>
      </c>
      <c r="N31" s="305"/>
      <c r="O31" s="305"/>
      <c r="P31" s="305"/>
      <c r="Q31" s="304">
        <v>43427</v>
      </c>
      <c r="R31" s="305"/>
      <c r="S31" s="305"/>
      <c r="T31" s="306"/>
    </row>
    <row r="32" spans="1:20" ht="30" customHeight="1">
      <c r="A32" s="301" t="s">
        <v>52</v>
      </c>
      <c r="B32" s="302"/>
      <c r="C32" s="302"/>
      <c r="D32" s="303"/>
      <c r="E32" s="301" t="s">
        <v>53</v>
      </c>
      <c r="F32" s="302"/>
      <c r="G32" s="302"/>
      <c r="H32" s="303"/>
      <c r="I32" s="301" t="s">
        <v>52</v>
      </c>
      <c r="J32" s="302"/>
      <c r="K32" s="302"/>
      <c r="L32" s="303"/>
      <c r="M32" s="302" t="s">
        <v>54</v>
      </c>
      <c r="N32" s="302"/>
      <c r="O32" s="302"/>
      <c r="P32" s="303"/>
      <c r="Q32" s="301" t="s">
        <v>502</v>
      </c>
      <c r="R32" s="302"/>
      <c r="S32" s="302"/>
      <c r="T32" s="303"/>
    </row>
    <row r="33" spans="1:20" ht="30" customHeight="1">
      <c r="A33" s="307" t="s">
        <v>454</v>
      </c>
      <c r="B33" s="308"/>
      <c r="C33" s="308"/>
      <c r="D33" s="309"/>
      <c r="E33" s="308" t="s">
        <v>285</v>
      </c>
      <c r="F33" s="308"/>
      <c r="G33" s="308"/>
      <c r="H33" s="309"/>
      <c r="I33" s="308" t="s">
        <v>289</v>
      </c>
      <c r="J33" s="308"/>
      <c r="K33" s="308"/>
      <c r="L33" s="309"/>
      <c r="M33" s="308" t="s">
        <v>292</v>
      </c>
      <c r="N33" s="308"/>
      <c r="O33" s="308"/>
      <c r="P33" s="309"/>
      <c r="Q33" s="307" t="s">
        <v>295</v>
      </c>
      <c r="R33" s="308"/>
      <c r="S33" s="308"/>
      <c r="T33" s="309"/>
    </row>
    <row r="34" spans="1:20" ht="30" customHeight="1">
      <c r="A34" s="307" t="s">
        <v>401</v>
      </c>
      <c r="B34" s="308"/>
      <c r="C34" s="308"/>
      <c r="D34" s="309"/>
      <c r="E34" s="308" t="s">
        <v>95</v>
      </c>
      <c r="F34" s="308"/>
      <c r="G34" s="308"/>
      <c r="H34" s="309"/>
      <c r="I34" s="308" t="s">
        <v>486</v>
      </c>
      <c r="J34" s="308"/>
      <c r="K34" s="308"/>
      <c r="L34" s="309"/>
      <c r="M34" s="308" t="s">
        <v>151</v>
      </c>
      <c r="N34" s="308"/>
      <c r="O34" s="308"/>
      <c r="P34" s="309"/>
      <c r="Q34" s="307" t="s">
        <v>296</v>
      </c>
      <c r="R34" s="308"/>
      <c r="S34" s="308"/>
      <c r="T34" s="309"/>
    </row>
    <row r="35" spans="1:20" ht="30" customHeight="1">
      <c r="A35" s="307" t="s">
        <v>283</v>
      </c>
      <c r="B35" s="308"/>
      <c r="C35" s="308"/>
      <c r="D35" s="309"/>
      <c r="E35" s="308" t="s">
        <v>287</v>
      </c>
      <c r="F35" s="308"/>
      <c r="G35" s="308"/>
      <c r="H35" s="309"/>
      <c r="I35" s="308" t="s">
        <v>290</v>
      </c>
      <c r="J35" s="308"/>
      <c r="K35" s="308"/>
      <c r="L35" s="309"/>
      <c r="M35" s="308" t="s">
        <v>305</v>
      </c>
      <c r="N35" s="308"/>
      <c r="O35" s="308"/>
      <c r="P35" s="309"/>
      <c r="Q35" s="307" t="s">
        <v>297</v>
      </c>
      <c r="R35" s="308"/>
      <c r="S35" s="308"/>
      <c r="T35" s="309"/>
    </row>
    <row r="36" spans="1:20" ht="30" customHeight="1">
      <c r="A36" s="301" t="s">
        <v>96</v>
      </c>
      <c r="B36" s="302"/>
      <c r="C36" s="302"/>
      <c r="D36" s="302"/>
      <c r="E36" s="301" t="s">
        <v>113</v>
      </c>
      <c r="F36" s="302"/>
      <c r="G36" s="302"/>
      <c r="H36" s="303"/>
      <c r="I36" s="301" t="s">
        <v>96</v>
      </c>
      <c r="J36" s="302"/>
      <c r="K36" s="302"/>
      <c r="L36" s="303"/>
      <c r="M36" s="301" t="s">
        <v>113</v>
      </c>
      <c r="N36" s="302"/>
      <c r="O36" s="302"/>
      <c r="P36" s="303"/>
      <c r="Q36" s="301" t="s">
        <v>96</v>
      </c>
      <c r="R36" s="302"/>
      <c r="S36" s="302"/>
      <c r="T36" s="303"/>
    </row>
    <row r="37" spans="1:20" ht="30" customHeight="1">
      <c r="A37" s="295" t="s">
        <v>284</v>
      </c>
      <c r="B37" s="296"/>
      <c r="C37" s="296"/>
      <c r="D37" s="297"/>
      <c r="E37" s="296" t="s">
        <v>288</v>
      </c>
      <c r="F37" s="296"/>
      <c r="G37" s="296"/>
      <c r="H37" s="297"/>
      <c r="I37" s="296" t="s">
        <v>291</v>
      </c>
      <c r="J37" s="296"/>
      <c r="K37" s="296"/>
      <c r="L37" s="297"/>
      <c r="M37" s="296" t="s">
        <v>137</v>
      </c>
      <c r="N37" s="296"/>
      <c r="O37" s="296"/>
      <c r="P37" s="297"/>
      <c r="Q37" s="295" t="s">
        <v>176</v>
      </c>
      <c r="R37" s="296"/>
      <c r="S37" s="296"/>
      <c r="T37" s="297"/>
    </row>
    <row r="38" spans="1:20" s="223" customFormat="1" ht="16.5" customHeight="1">
      <c r="A38" s="226" t="s">
        <v>48</v>
      </c>
      <c r="B38" s="226" t="s">
        <v>218</v>
      </c>
      <c r="C38" s="226" t="s">
        <v>9</v>
      </c>
      <c r="D38" s="226" t="s">
        <v>219</v>
      </c>
      <c r="E38" s="226" t="s">
        <v>48</v>
      </c>
      <c r="F38" s="226" t="str">
        <f>'第四周明細'!W20</f>
        <v>750.5K</v>
      </c>
      <c r="G38" s="226" t="s">
        <v>9</v>
      </c>
      <c r="H38" s="226" t="str">
        <f>'第四周明細'!W16</f>
        <v>26.9 g</v>
      </c>
      <c r="I38" s="226" t="s">
        <v>48</v>
      </c>
      <c r="J38" s="226" t="str">
        <f>'第四周明細'!W28</f>
        <v>697.2K</v>
      </c>
      <c r="K38" s="226" t="s">
        <v>9</v>
      </c>
      <c r="L38" s="226" t="str">
        <f>'第四周明細'!W24</f>
        <v>26 g</v>
      </c>
      <c r="M38" s="226" t="s">
        <v>48</v>
      </c>
      <c r="N38" s="226" t="str">
        <f>'第四周明細'!W36</f>
        <v>746.2K</v>
      </c>
      <c r="O38" s="226" t="s">
        <v>9</v>
      </c>
      <c r="P38" s="226" t="str">
        <f>'第四周明細'!W32</f>
        <v>27 g</v>
      </c>
      <c r="Q38" s="226" t="s">
        <v>48</v>
      </c>
      <c r="R38" s="226" t="str">
        <f>'第四周明細'!W44</f>
        <v>736.4K</v>
      </c>
      <c r="S38" s="226" t="s">
        <v>41</v>
      </c>
      <c r="T38" s="226" t="str">
        <f>'第四周明細'!W40</f>
        <v>26 g</v>
      </c>
    </row>
    <row r="39" spans="1:20" s="223" customFormat="1" ht="16.5" customHeight="1" thickBot="1">
      <c r="A39" s="224" t="s">
        <v>7</v>
      </c>
      <c r="B39" s="224" t="s">
        <v>221</v>
      </c>
      <c r="C39" s="224" t="s">
        <v>11</v>
      </c>
      <c r="D39" s="224" t="s">
        <v>99</v>
      </c>
      <c r="E39" s="224" t="s">
        <v>7</v>
      </c>
      <c r="F39" s="224" t="str">
        <f>'第四周明細'!W14</f>
        <v>93.7 g</v>
      </c>
      <c r="G39" s="224" t="s">
        <v>42</v>
      </c>
      <c r="H39" s="224" t="str">
        <f>'第四周明細'!W18</f>
        <v>33.4 g</v>
      </c>
      <c r="I39" s="224" t="s">
        <v>40</v>
      </c>
      <c r="J39" s="224" t="str">
        <f>'第四周明細'!W22</f>
        <v>88 g</v>
      </c>
      <c r="K39" s="224" t="s">
        <v>11</v>
      </c>
      <c r="L39" s="224" t="str">
        <f>'第四周明細'!W26</f>
        <v>27.8 g</v>
      </c>
      <c r="M39" s="224" t="s">
        <v>7</v>
      </c>
      <c r="N39" s="224" t="str">
        <f>'第四周明細'!W30</f>
        <v>92.5 g</v>
      </c>
      <c r="O39" s="224" t="s">
        <v>11</v>
      </c>
      <c r="P39" s="224" t="str">
        <f>'第四周明細'!W34</f>
        <v>33.3 g</v>
      </c>
      <c r="Q39" s="224" t="s">
        <v>40</v>
      </c>
      <c r="R39" s="224" t="str">
        <f>'第四周明細'!W38</f>
        <v>93.5 g</v>
      </c>
      <c r="S39" s="224" t="s">
        <v>42</v>
      </c>
      <c r="T39" s="224" t="str">
        <f>'第四周明細'!W42</f>
        <v>32.1 g</v>
      </c>
    </row>
    <row r="40" spans="1:20" ht="30" customHeight="1">
      <c r="A40" s="304">
        <v>43430</v>
      </c>
      <c r="B40" s="305"/>
      <c r="C40" s="305"/>
      <c r="D40" s="305"/>
      <c r="E40" s="304">
        <v>43431</v>
      </c>
      <c r="F40" s="305"/>
      <c r="G40" s="305"/>
      <c r="H40" s="305"/>
      <c r="I40" s="304">
        <v>43432</v>
      </c>
      <c r="J40" s="305"/>
      <c r="K40" s="305"/>
      <c r="L40" s="306"/>
      <c r="M40" s="304">
        <v>43433</v>
      </c>
      <c r="N40" s="305"/>
      <c r="O40" s="305"/>
      <c r="P40" s="305"/>
      <c r="Q40" s="304">
        <v>43434</v>
      </c>
      <c r="R40" s="305"/>
      <c r="S40" s="305"/>
      <c r="T40" s="306"/>
    </row>
    <row r="41" spans="1:20" ht="30" customHeight="1">
      <c r="A41" s="301" t="s">
        <v>52</v>
      </c>
      <c r="B41" s="302"/>
      <c r="C41" s="302"/>
      <c r="D41" s="303"/>
      <c r="E41" s="301" t="s">
        <v>53</v>
      </c>
      <c r="F41" s="302"/>
      <c r="G41" s="302"/>
      <c r="H41" s="303"/>
      <c r="I41" s="301" t="s">
        <v>52</v>
      </c>
      <c r="J41" s="302"/>
      <c r="K41" s="302"/>
      <c r="L41" s="303"/>
      <c r="M41" s="302" t="s">
        <v>54</v>
      </c>
      <c r="N41" s="302"/>
      <c r="O41" s="302"/>
      <c r="P41" s="303"/>
      <c r="Q41" s="301" t="s">
        <v>509</v>
      </c>
      <c r="R41" s="302"/>
      <c r="S41" s="302"/>
      <c r="T41" s="303"/>
    </row>
    <row r="42" spans="1:20" ht="30" customHeight="1">
      <c r="A42" s="298" t="s">
        <v>299</v>
      </c>
      <c r="B42" s="299"/>
      <c r="C42" s="299"/>
      <c r="D42" s="300"/>
      <c r="E42" s="299" t="s">
        <v>301</v>
      </c>
      <c r="F42" s="299"/>
      <c r="G42" s="299"/>
      <c r="H42" s="300"/>
      <c r="I42" s="299" t="s">
        <v>304</v>
      </c>
      <c r="J42" s="299"/>
      <c r="K42" s="299"/>
      <c r="L42" s="300"/>
      <c r="M42" s="299" t="s">
        <v>307</v>
      </c>
      <c r="N42" s="299"/>
      <c r="O42" s="299"/>
      <c r="P42" s="300"/>
      <c r="Q42" s="298" t="s">
        <v>311</v>
      </c>
      <c r="R42" s="299"/>
      <c r="S42" s="299"/>
      <c r="T42" s="300"/>
    </row>
    <row r="43" spans="1:20" ht="30" customHeight="1">
      <c r="A43" s="298" t="s">
        <v>491</v>
      </c>
      <c r="B43" s="299"/>
      <c r="C43" s="299"/>
      <c r="D43" s="300"/>
      <c r="E43" s="299" t="s">
        <v>455</v>
      </c>
      <c r="F43" s="299"/>
      <c r="G43" s="299"/>
      <c r="H43" s="300"/>
      <c r="I43" s="299" t="s">
        <v>464</v>
      </c>
      <c r="J43" s="299"/>
      <c r="K43" s="299"/>
      <c r="L43" s="300"/>
      <c r="M43" s="299" t="s">
        <v>308</v>
      </c>
      <c r="N43" s="299"/>
      <c r="O43" s="299"/>
      <c r="P43" s="300"/>
      <c r="Q43" s="298" t="s">
        <v>312</v>
      </c>
      <c r="R43" s="299"/>
      <c r="S43" s="299"/>
      <c r="T43" s="300"/>
    </row>
    <row r="44" spans="1:20" ht="30" customHeight="1">
      <c r="A44" s="298" t="s">
        <v>422</v>
      </c>
      <c r="B44" s="299"/>
      <c r="C44" s="299"/>
      <c r="D44" s="300"/>
      <c r="E44" s="299" t="s">
        <v>62</v>
      </c>
      <c r="F44" s="299"/>
      <c r="G44" s="299"/>
      <c r="H44" s="300"/>
      <c r="I44" s="299" t="s">
        <v>428</v>
      </c>
      <c r="J44" s="299"/>
      <c r="K44" s="299"/>
      <c r="L44" s="300"/>
      <c r="M44" s="299" t="s">
        <v>309</v>
      </c>
      <c r="N44" s="299"/>
      <c r="O44" s="299"/>
      <c r="P44" s="300"/>
      <c r="Q44" s="298" t="s">
        <v>484</v>
      </c>
      <c r="R44" s="299"/>
      <c r="S44" s="299"/>
      <c r="T44" s="300"/>
    </row>
    <row r="45" spans="1:20" ht="30" customHeight="1">
      <c r="A45" s="301" t="s">
        <v>96</v>
      </c>
      <c r="B45" s="302"/>
      <c r="C45" s="302"/>
      <c r="D45" s="302"/>
      <c r="E45" s="301" t="s">
        <v>113</v>
      </c>
      <c r="F45" s="302"/>
      <c r="G45" s="302"/>
      <c r="H45" s="303"/>
      <c r="I45" s="301" t="s">
        <v>96</v>
      </c>
      <c r="J45" s="302"/>
      <c r="K45" s="302"/>
      <c r="L45" s="303"/>
      <c r="M45" s="301" t="s">
        <v>113</v>
      </c>
      <c r="N45" s="302"/>
      <c r="O45" s="302"/>
      <c r="P45" s="303"/>
      <c r="Q45" s="301" t="s">
        <v>96</v>
      </c>
      <c r="R45" s="302"/>
      <c r="S45" s="302"/>
      <c r="T45" s="303"/>
    </row>
    <row r="46" spans="1:20" ht="30" customHeight="1">
      <c r="A46" s="295" t="s">
        <v>131</v>
      </c>
      <c r="B46" s="296"/>
      <c r="C46" s="296"/>
      <c r="D46" s="297"/>
      <c r="E46" s="296" t="s">
        <v>277</v>
      </c>
      <c r="F46" s="296"/>
      <c r="G46" s="296"/>
      <c r="H46" s="297"/>
      <c r="I46" s="296" t="s">
        <v>306</v>
      </c>
      <c r="J46" s="296"/>
      <c r="K46" s="296"/>
      <c r="L46" s="297"/>
      <c r="M46" s="296" t="s">
        <v>310</v>
      </c>
      <c r="N46" s="296"/>
      <c r="O46" s="296"/>
      <c r="P46" s="297"/>
      <c r="Q46" s="295" t="s">
        <v>313</v>
      </c>
      <c r="R46" s="296"/>
      <c r="S46" s="296"/>
      <c r="T46" s="297"/>
    </row>
    <row r="47" spans="1:20" s="223" customFormat="1" ht="16.5" customHeight="1" thickBot="1">
      <c r="A47" s="226" t="s">
        <v>48</v>
      </c>
      <c r="B47" s="226" t="s">
        <v>222</v>
      </c>
      <c r="C47" s="226" t="s">
        <v>9</v>
      </c>
      <c r="D47" s="226" t="s">
        <v>223</v>
      </c>
      <c r="E47" s="226" t="s">
        <v>48</v>
      </c>
      <c r="F47" s="226" t="str">
        <f>'第五周明細'!W20</f>
        <v>715.5K</v>
      </c>
      <c r="G47" s="226" t="s">
        <v>9</v>
      </c>
      <c r="H47" s="226" t="str">
        <f>'第五周明細'!W16</f>
        <v>23.5 g</v>
      </c>
      <c r="I47" s="226" t="s">
        <v>48</v>
      </c>
      <c r="J47" s="226" t="str">
        <f>'第五周明細'!W28</f>
        <v>766.2K</v>
      </c>
      <c r="K47" s="226" t="s">
        <v>9</v>
      </c>
      <c r="L47" s="226" t="str">
        <f>'第五周明細'!W24</f>
        <v>29 g</v>
      </c>
      <c r="M47" s="226" t="s">
        <v>48</v>
      </c>
      <c r="N47" s="226" t="s">
        <v>218</v>
      </c>
      <c r="O47" s="226" t="s">
        <v>9</v>
      </c>
      <c r="P47" s="226" t="s">
        <v>99</v>
      </c>
      <c r="Q47" s="226" t="s">
        <v>48</v>
      </c>
      <c r="R47" s="224" t="s">
        <v>237</v>
      </c>
      <c r="S47" s="226" t="s">
        <v>41</v>
      </c>
      <c r="T47" s="226" t="s">
        <v>219</v>
      </c>
    </row>
    <row r="48" spans="1:20" s="223" customFormat="1" ht="16.5" customHeight="1" thickBot="1">
      <c r="A48" s="224" t="s">
        <v>7</v>
      </c>
      <c r="B48" s="224" t="s">
        <v>225</v>
      </c>
      <c r="C48" s="224" t="s">
        <v>11</v>
      </c>
      <c r="D48" s="224" t="s">
        <v>224</v>
      </c>
      <c r="E48" s="224" t="s">
        <v>7</v>
      </c>
      <c r="F48" s="224" t="str">
        <f>'第五周明細'!W14</f>
        <v>97 g</v>
      </c>
      <c r="G48" s="224" t="s">
        <v>42</v>
      </c>
      <c r="H48" s="224" t="str">
        <f>'第五周明細'!W18</f>
        <v>29 g</v>
      </c>
      <c r="I48" s="224" t="s">
        <v>40</v>
      </c>
      <c r="J48" s="224" t="str">
        <f>'第五周明細'!W22</f>
        <v>93.5 g</v>
      </c>
      <c r="K48" s="224" t="s">
        <v>11</v>
      </c>
      <c r="L48" s="224" t="str">
        <f>'第五周明細'!W26</f>
        <v>32.8 g</v>
      </c>
      <c r="M48" s="224" t="s">
        <v>7</v>
      </c>
      <c r="N48" s="224" t="s">
        <v>221</v>
      </c>
      <c r="O48" s="224" t="s">
        <v>42</v>
      </c>
      <c r="P48" s="224" t="s">
        <v>236</v>
      </c>
      <c r="Q48" s="224" t="s">
        <v>40</v>
      </c>
      <c r="R48" s="224" t="s">
        <v>238</v>
      </c>
      <c r="S48" s="224" t="s">
        <v>42</v>
      </c>
      <c r="T48" s="224" t="s">
        <v>99</v>
      </c>
    </row>
  </sheetData>
  <sheetProtection/>
  <mergeCells count="161">
    <mergeCell ref="Q3:T3"/>
    <mergeCell ref="M6:P6"/>
    <mergeCell ref="Q6:T6"/>
    <mergeCell ref="M7:P7"/>
    <mergeCell ref="Q7:T7"/>
    <mergeCell ref="M8:P8"/>
    <mergeCell ref="A1:T2"/>
    <mergeCell ref="A3:D3"/>
    <mergeCell ref="E3:H3"/>
    <mergeCell ref="I3:L3"/>
    <mergeCell ref="M3:P3"/>
    <mergeCell ref="A13:D13"/>
    <mergeCell ref="E13:H13"/>
    <mergeCell ref="I13:L13"/>
    <mergeCell ref="M13:P13"/>
    <mergeCell ref="Q13:T13"/>
    <mergeCell ref="A4:L12"/>
    <mergeCell ref="M4:P4"/>
    <mergeCell ref="Q4:T4"/>
    <mergeCell ref="M5:P5"/>
    <mergeCell ref="Q5:T5"/>
    <mergeCell ref="A15:D15"/>
    <mergeCell ref="E15:H15"/>
    <mergeCell ref="I15:L15"/>
    <mergeCell ref="M15:P15"/>
    <mergeCell ref="Q15:T15"/>
    <mergeCell ref="Q8:T8"/>
    <mergeCell ref="M9:P9"/>
    <mergeCell ref="Q9:T9"/>
    <mergeCell ref="M10:P10"/>
    <mergeCell ref="Q10:T10"/>
    <mergeCell ref="A17:D17"/>
    <mergeCell ref="E17:H17"/>
    <mergeCell ref="I17:L17"/>
    <mergeCell ref="M17:P17"/>
    <mergeCell ref="Q17:T17"/>
    <mergeCell ref="A14:D14"/>
    <mergeCell ref="E14:H14"/>
    <mergeCell ref="I14:L14"/>
    <mergeCell ref="M14:P14"/>
    <mergeCell ref="Q14:T14"/>
    <mergeCell ref="A19:D19"/>
    <mergeCell ref="E19:H19"/>
    <mergeCell ref="I19:L19"/>
    <mergeCell ref="M19:P19"/>
    <mergeCell ref="Q19:T19"/>
    <mergeCell ref="A16:D16"/>
    <mergeCell ref="E16:H16"/>
    <mergeCell ref="I16:L16"/>
    <mergeCell ref="M16:P16"/>
    <mergeCell ref="Q16:T16"/>
    <mergeCell ref="A23:D23"/>
    <mergeCell ref="E23:H23"/>
    <mergeCell ref="I23:L23"/>
    <mergeCell ref="M23:P23"/>
    <mergeCell ref="Q23:T23"/>
    <mergeCell ref="A18:D18"/>
    <mergeCell ref="E18:H18"/>
    <mergeCell ref="I18:L18"/>
    <mergeCell ref="M18:P18"/>
    <mergeCell ref="Q18:T18"/>
    <mergeCell ref="A25:D25"/>
    <mergeCell ref="E25:H25"/>
    <mergeCell ref="I25:L25"/>
    <mergeCell ref="M25:P25"/>
    <mergeCell ref="Q25:T25"/>
    <mergeCell ref="A22:D22"/>
    <mergeCell ref="E22:H22"/>
    <mergeCell ref="I22:L22"/>
    <mergeCell ref="M22:P22"/>
    <mergeCell ref="Q22:T22"/>
    <mergeCell ref="A27:D27"/>
    <mergeCell ref="E27:H27"/>
    <mergeCell ref="I27:L27"/>
    <mergeCell ref="M27:P27"/>
    <mergeCell ref="Q27:T27"/>
    <mergeCell ref="A24:D24"/>
    <mergeCell ref="E24:H24"/>
    <mergeCell ref="I24:L24"/>
    <mergeCell ref="M24:P24"/>
    <mergeCell ref="Q24:T24"/>
    <mergeCell ref="A31:D31"/>
    <mergeCell ref="E31:H31"/>
    <mergeCell ref="I31:L31"/>
    <mergeCell ref="M31:P31"/>
    <mergeCell ref="Q31:T31"/>
    <mergeCell ref="A26:D26"/>
    <mergeCell ref="E26:H26"/>
    <mergeCell ref="I26:L26"/>
    <mergeCell ref="M26:P26"/>
    <mergeCell ref="Q26:T26"/>
    <mergeCell ref="A33:D33"/>
    <mergeCell ref="E33:H33"/>
    <mergeCell ref="I33:L33"/>
    <mergeCell ref="M33:P33"/>
    <mergeCell ref="Q33:T33"/>
    <mergeCell ref="A28:D28"/>
    <mergeCell ref="E28:H28"/>
    <mergeCell ref="I28:L28"/>
    <mergeCell ref="M28:P28"/>
    <mergeCell ref="Q28:T28"/>
    <mergeCell ref="A35:D35"/>
    <mergeCell ref="E35:H35"/>
    <mergeCell ref="I35:L35"/>
    <mergeCell ref="M35:P35"/>
    <mergeCell ref="Q35:T35"/>
    <mergeCell ref="A32:D32"/>
    <mergeCell ref="E32:H32"/>
    <mergeCell ref="I32:L32"/>
    <mergeCell ref="M32:P32"/>
    <mergeCell ref="Q32:T32"/>
    <mergeCell ref="A37:D37"/>
    <mergeCell ref="E37:H37"/>
    <mergeCell ref="I37:L37"/>
    <mergeCell ref="M37:P37"/>
    <mergeCell ref="Q37:T37"/>
    <mergeCell ref="A34:D34"/>
    <mergeCell ref="E34:H34"/>
    <mergeCell ref="I34:L34"/>
    <mergeCell ref="M34:P34"/>
    <mergeCell ref="Q34:T34"/>
    <mergeCell ref="A41:D41"/>
    <mergeCell ref="E41:H41"/>
    <mergeCell ref="I41:L41"/>
    <mergeCell ref="M41:P41"/>
    <mergeCell ref="Q41:T41"/>
    <mergeCell ref="A36:D36"/>
    <mergeCell ref="E36:H36"/>
    <mergeCell ref="I36:L36"/>
    <mergeCell ref="M36:P36"/>
    <mergeCell ref="Q36:T36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5:D45"/>
    <mergeCell ref="E45:H45"/>
    <mergeCell ref="I45:L45"/>
    <mergeCell ref="M45:P45"/>
    <mergeCell ref="Q45:T45"/>
    <mergeCell ref="A42:D42"/>
    <mergeCell ref="E42:H42"/>
    <mergeCell ref="I42:L42"/>
    <mergeCell ref="M42:P42"/>
    <mergeCell ref="Q42:T42"/>
    <mergeCell ref="A46:D46"/>
    <mergeCell ref="E46:H46"/>
    <mergeCell ref="I46:L46"/>
    <mergeCell ref="M46:P46"/>
    <mergeCell ref="Q46:T46"/>
    <mergeCell ref="A44:D44"/>
    <mergeCell ref="E44:H44"/>
    <mergeCell ref="I44:L44"/>
    <mergeCell ref="M44:P44"/>
    <mergeCell ref="Q44:T44"/>
  </mergeCells>
  <printOptions horizontalCentered="1" vertic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zoomScale="70" zoomScaleNormal="70" zoomScalePageLayoutView="0" workbookViewId="0" topLeftCell="A13">
      <selection activeCell="A1" sqref="A1:IV16384"/>
    </sheetView>
  </sheetViews>
  <sheetFormatPr defaultColWidth="9.00390625" defaultRowHeight="16.5"/>
  <cols>
    <col min="1" max="20" width="10.625" style="138" customWidth="1"/>
    <col min="21" max="16384" width="9.00390625" style="138" customWidth="1"/>
  </cols>
  <sheetData>
    <row r="1" spans="7:11" ht="60" customHeight="1" thickBot="1">
      <c r="G1" s="350"/>
      <c r="H1" s="350"/>
      <c r="I1" s="350"/>
      <c r="J1" s="350"/>
      <c r="K1" s="350"/>
    </row>
    <row r="2" spans="1:20" ht="24.75" customHeight="1">
      <c r="A2" s="354"/>
      <c r="B2" s="355"/>
      <c r="C2" s="355"/>
      <c r="D2" s="355"/>
      <c r="E2" s="360"/>
      <c r="F2" s="361"/>
      <c r="G2" s="361"/>
      <c r="H2" s="362"/>
      <c r="I2" s="360"/>
      <c r="J2" s="361"/>
      <c r="K2" s="361"/>
      <c r="L2" s="362"/>
      <c r="M2" s="351" t="s">
        <v>67</v>
      </c>
      <c r="N2" s="352"/>
      <c r="O2" s="352"/>
      <c r="P2" s="353"/>
      <c r="Q2" s="351" t="s">
        <v>68</v>
      </c>
      <c r="R2" s="352"/>
      <c r="S2" s="352"/>
      <c r="T2" s="353"/>
    </row>
    <row r="3" spans="1:20" ht="19.5" customHeight="1">
      <c r="A3" s="356"/>
      <c r="B3" s="357"/>
      <c r="C3" s="357"/>
      <c r="D3" s="357"/>
      <c r="E3" s="360"/>
      <c r="F3" s="361"/>
      <c r="G3" s="361"/>
      <c r="H3" s="362"/>
      <c r="I3" s="360"/>
      <c r="J3" s="361"/>
      <c r="K3" s="361"/>
      <c r="L3" s="362"/>
      <c r="M3" s="360" t="s">
        <v>52</v>
      </c>
      <c r="N3" s="361"/>
      <c r="O3" s="361"/>
      <c r="P3" s="362"/>
      <c r="Q3" s="360" t="s">
        <v>64</v>
      </c>
      <c r="R3" s="361"/>
      <c r="S3" s="361"/>
      <c r="T3" s="362"/>
    </row>
    <row r="4" spans="1:20" ht="19.5" customHeight="1">
      <c r="A4" s="356"/>
      <c r="B4" s="357"/>
      <c r="C4" s="357"/>
      <c r="D4" s="357"/>
      <c r="E4" s="360"/>
      <c r="F4" s="361"/>
      <c r="G4" s="361"/>
      <c r="H4" s="362"/>
      <c r="I4" s="360"/>
      <c r="J4" s="361"/>
      <c r="K4" s="361"/>
      <c r="L4" s="362"/>
      <c r="M4" s="360" t="s">
        <v>93</v>
      </c>
      <c r="N4" s="361"/>
      <c r="O4" s="361"/>
      <c r="P4" s="362"/>
      <c r="Q4" s="360" t="s">
        <v>110</v>
      </c>
      <c r="R4" s="361"/>
      <c r="S4" s="361"/>
      <c r="T4" s="362"/>
    </row>
    <row r="5" spans="1:20" ht="19.5" customHeight="1">
      <c r="A5" s="356"/>
      <c r="B5" s="357"/>
      <c r="C5" s="357"/>
      <c r="D5" s="357"/>
      <c r="E5" s="360"/>
      <c r="F5" s="361"/>
      <c r="G5" s="361"/>
      <c r="H5" s="362"/>
      <c r="I5" s="360"/>
      <c r="J5" s="361"/>
      <c r="K5" s="361"/>
      <c r="L5" s="362"/>
      <c r="M5" s="360" t="s">
        <v>94</v>
      </c>
      <c r="N5" s="361"/>
      <c r="O5" s="361"/>
      <c r="P5" s="362"/>
      <c r="Q5" s="360" t="s">
        <v>105</v>
      </c>
      <c r="R5" s="361"/>
      <c r="S5" s="361"/>
      <c r="T5" s="362"/>
    </row>
    <row r="6" spans="1:20" ht="19.5" customHeight="1">
      <c r="A6" s="356"/>
      <c r="B6" s="357"/>
      <c r="C6" s="357"/>
      <c r="D6" s="357"/>
      <c r="E6" s="360"/>
      <c r="F6" s="361"/>
      <c r="G6" s="361"/>
      <c r="H6" s="362"/>
      <c r="I6" s="360"/>
      <c r="J6" s="361"/>
      <c r="K6" s="361"/>
      <c r="L6" s="362"/>
      <c r="M6" s="360" t="s">
        <v>95</v>
      </c>
      <c r="N6" s="361"/>
      <c r="O6" s="361"/>
      <c r="P6" s="362"/>
      <c r="Q6" s="360" t="s">
        <v>62</v>
      </c>
      <c r="R6" s="361"/>
      <c r="S6" s="361"/>
      <c r="T6" s="362"/>
    </row>
    <row r="7" spans="1:20" ht="19.5" customHeight="1">
      <c r="A7" s="356"/>
      <c r="B7" s="357"/>
      <c r="C7" s="357"/>
      <c r="D7" s="357"/>
      <c r="E7" s="360"/>
      <c r="F7" s="361"/>
      <c r="G7" s="361"/>
      <c r="H7" s="362"/>
      <c r="I7" s="360"/>
      <c r="J7" s="361"/>
      <c r="K7" s="361"/>
      <c r="L7" s="362"/>
      <c r="M7" s="360" t="s">
        <v>96</v>
      </c>
      <c r="N7" s="361"/>
      <c r="O7" s="361"/>
      <c r="P7" s="362"/>
      <c r="Q7" s="360" t="s">
        <v>148</v>
      </c>
      <c r="R7" s="361"/>
      <c r="S7" s="361"/>
      <c r="T7" s="362"/>
    </row>
    <row r="8" spans="1:20" ht="19.5" customHeight="1">
      <c r="A8" s="356"/>
      <c r="B8" s="357"/>
      <c r="C8" s="357"/>
      <c r="D8" s="357"/>
      <c r="E8" s="360"/>
      <c r="F8" s="361"/>
      <c r="G8" s="361"/>
      <c r="H8" s="362"/>
      <c r="I8" s="360"/>
      <c r="J8" s="361"/>
      <c r="K8" s="361"/>
      <c r="L8" s="362"/>
      <c r="M8" s="360" t="s">
        <v>106</v>
      </c>
      <c r="N8" s="361"/>
      <c r="O8" s="361"/>
      <c r="P8" s="362"/>
      <c r="Q8" s="360" t="s">
        <v>101</v>
      </c>
      <c r="R8" s="361"/>
      <c r="S8" s="361"/>
      <c r="T8" s="362"/>
    </row>
    <row r="9" spans="1:20" ht="19.5" customHeight="1">
      <c r="A9" s="356"/>
      <c r="B9" s="357"/>
      <c r="C9" s="357"/>
      <c r="D9" s="357"/>
      <c r="E9" s="139"/>
      <c r="F9" s="139"/>
      <c r="G9" s="139"/>
      <c r="H9" s="140"/>
      <c r="I9" s="139"/>
      <c r="J9" s="139"/>
      <c r="K9" s="139"/>
      <c r="L9" s="140"/>
      <c r="M9" s="139" t="s">
        <v>48</v>
      </c>
      <c r="N9" s="139" t="s">
        <v>97</v>
      </c>
      <c r="O9" s="139" t="s">
        <v>41</v>
      </c>
      <c r="P9" s="140" t="s">
        <v>99</v>
      </c>
      <c r="Q9" s="139" t="s">
        <v>48</v>
      </c>
      <c r="R9" s="139" t="str">
        <f>'第一週明細'!W44</f>
        <v>717K</v>
      </c>
      <c r="S9" s="139" t="s">
        <v>41</v>
      </c>
      <c r="T9" s="140" t="str">
        <f>'第一週明細'!W40</f>
        <v>25 g</v>
      </c>
    </row>
    <row r="10" spans="1:20" ht="19.5" customHeight="1" thickBot="1">
      <c r="A10" s="358"/>
      <c r="B10" s="359"/>
      <c r="C10" s="359"/>
      <c r="D10" s="359"/>
      <c r="E10" s="141"/>
      <c r="F10" s="141"/>
      <c r="G10" s="141"/>
      <c r="H10" s="142"/>
      <c r="I10" s="141"/>
      <c r="J10" s="141"/>
      <c r="K10" s="141"/>
      <c r="L10" s="142"/>
      <c r="M10" s="141" t="s">
        <v>40</v>
      </c>
      <c r="N10" s="141" t="s">
        <v>98</v>
      </c>
      <c r="O10" s="141" t="s">
        <v>42</v>
      </c>
      <c r="P10" s="142" t="s">
        <v>100</v>
      </c>
      <c r="Q10" s="141" t="s">
        <v>40</v>
      </c>
      <c r="R10" s="141" t="str">
        <f>'第一週明細'!W38</f>
        <v>92.5 g</v>
      </c>
      <c r="S10" s="141" t="s">
        <v>42</v>
      </c>
      <c r="T10" s="142" t="str">
        <f>'第一週明細'!W42</f>
        <v>30.5 g</v>
      </c>
    </row>
    <row r="11" spans="1:20" ht="20.25" customHeight="1">
      <c r="A11" s="363" t="s">
        <v>69</v>
      </c>
      <c r="B11" s="364"/>
      <c r="C11" s="364"/>
      <c r="D11" s="364"/>
      <c r="E11" s="363" t="s">
        <v>74</v>
      </c>
      <c r="F11" s="364"/>
      <c r="G11" s="364"/>
      <c r="H11" s="364"/>
      <c r="I11" s="363" t="s">
        <v>75</v>
      </c>
      <c r="J11" s="364"/>
      <c r="K11" s="364"/>
      <c r="L11" s="364"/>
      <c r="M11" s="363" t="s">
        <v>76</v>
      </c>
      <c r="N11" s="364"/>
      <c r="O11" s="364"/>
      <c r="P11" s="364"/>
      <c r="Q11" s="363" t="s">
        <v>77</v>
      </c>
      <c r="R11" s="364"/>
      <c r="S11" s="364"/>
      <c r="T11" s="364"/>
    </row>
    <row r="12" spans="1:20" ht="19.5" customHeight="1">
      <c r="A12" s="365" t="s">
        <v>52</v>
      </c>
      <c r="B12" s="366"/>
      <c r="C12" s="366"/>
      <c r="D12" s="367"/>
      <c r="E12" s="365" t="s">
        <v>53</v>
      </c>
      <c r="F12" s="366"/>
      <c r="G12" s="366"/>
      <c r="H12" s="367"/>
      <c r="I12" s="365" t="s">
        <v>52</v>
      </c>
      <c r="J12" s="366"/>
      <c r="K12" s="366"/>
      <c r="L12" s="367"/>
      <c r="M12" s="365" t="s">
        <v>54</v>
      </c>
      <c r="N12" s="366"/>
      <c r="O12" s="366"/>
      <c r="P12" s="367"/>
      <c r="Q12" s="365" t="s">
        <v>128</v>
      </c>
      <c r="R12" s="366"/>
      <c r="S12" s="366"/>
      <c r="T12" s="367"/>
    </row>
    <row r="13" spans="1:20" s="143" customFormat="1" ht="19.5" customHeight="1">
      <c r="A13" s="360" t="s">
        <v>111</v>
      </c>
      <c r="B13" s="361"/>
      <c r="C13" s="361"/>
      <c r="D13" s="362"/>
      <c r="E13" s="360" t="s">
        <v>126</v>
      </c>
      <c r="F13" s="361"/>
      <c r="G13" s="361"/>
      <c r="H13" s="362"/>
      <c r="I13" s="360" t="s">
        <v>119</v>
      </c>
      <c r="J13" s="361"/>
      <c r="K13" s="361"/>
      <c r="L13" s="362"/>
      <c r="M13" s="360" t="s">
        <v>129</v>
      </c>
      <c r="N13" s="361"/>
      <c r="O13" s="361"/>
      <c r="P13" s="362"/>
      <c r="Q13" s="360" t="s">
        <v>132</v>
      </c>
      <c r="R13" s="361"/>
      <c r="S13" s="361"/>
      <c r="T13" s="362"/>
    </row>
    <row r="14" spans="1:20" s="143" customFormat="1" ht="19.5" customHeight="1">
      <c r="A14" s="360" t="s">
        <v>112</v>
      </c>
      <c r="B14" s="361"/>
      <c r="C14" s="361"/>
      <c r="D14" s="362"/>
      <c r="E14" s="360" t="s">
        <v>107</v>
      </c>
      <c r="F14" s="361"/>
      <c r="G14" s="361"/>
      <c r="H14" s="362"/>
      <c r="I14" s="368" t="s">
        <v>123</v>
      </c>
      <c r="J14" s="369"/>
      <c r="K14" s="369"/>
      <c r="L14" s="370"/>
      <c r="M14" s="368" t="s">
        <v>124</v>
      </c>
      <c r="N14" s="369"/>
      <c r="O14" s="369"/>
      <c r="P14" s="370"/>
      <c r="Q14" s="360" t="s">
        <v>133</v>
      </c>
      <c r="R14" s="361"/>
      <c r="S14" s="361"/>
      <c r="T14" s="362"/>
    </row>
    <row r="15" spans="1:20" s="143" customFormat="1" ht="19.5" customHeight="1">
      <c r="A15" s="360" t="s">
        <v>116</v>
      </c>
      <c r="B15" s="361"/>
      <c r="C15" s="361"/>
      <c r="D15" s="362"/>
      <c r="E15" s="360" t="s">
        <v>117</v>
      </c>
      <c r="F15" s="361"/>
      <c r="G15" s="361"/>
      <c r="H15" s="362"/>
      <c r="I15" s="360" t="s">
        <v>120</v>
      </c>
      <c r="J15" s="361"/>
      <c r="K15" s="361"/>
      <c r="L15" s="362"/>
      <c r="M15" s="360" t="s">
        <v>130</v>
      </c>
      <c r="N15" s="361"/>
      <c r="O15" s="361"/>
      <c r="P15" s="362"/>
      <c r="Q15" s="360" t="s">
        <v>134</v>
      </c>
      <c r="R15" s="361"/>
      <c r="S15" s="361"/>
      <c r="T15" s="362"/>
    </row>
    <row r="16" spans="1:20" s="143" customFormat="1" ht="19.5" customHeight="1">
      <c r="A16" s="360" t="s">
        <v>96</v>
      </c>
      <c r="B16" s="361"/>
      <c r="C16" s="361"/>
      <c r="D16" s="362"/>
      <c r="E16" s="360" t="s">
        <v>113</v>
      </c>
      <c r="F16" s="361"/>
      <c r="G16" s="361"/>
      <c r="H16" s="362"/>
      <c r="I16" s="360" t="s">
        <v>96</v>
      </c>
      <c r="J16" s="361"/>
      <c r="K16" s="361"/>
      <c r="L16" s="362"/>
      <c r="M16" s="360" t="s">
        <v>113</v>
      </c>
      <c r="N16" s="361"/>
      <c r="O16" s="361"/>
      <c r="P16" s="362"/>
      <c r="Q16" s="360" t="s">
        <v>148</v>
      </c>
      <c r="R16" s="361"/>
      <c r="S16" s="361"/>
      <c r="T16" s="362"/>
    </row>
    <row r="17" spans="1:20" s="143" customFormat="1" ht="22.5" customHeight="1">
      <c r="A17" s="360" t="s">
        <v>114</v>
      </c>
      <c r="B17" s="361"/>
      <c r="C17" s="361"/>
      <c r="D17" s="362"/>
      <c r="E17" s="360" t="s">
        <v>118</v>
      </c>
      <c r="F17" s="361"/>
      <c r="G17" s="361"/>
      <c r="H17" s="362"/>
      <c r="I17" s="360" t="s">
        <v>121</v>
      </c>
      <c r="J17" s="361"/>
      <c r="K17" s="361"/>
      <c r="L17" s="362"/>
      <c r="M17" s="360" t="s">
        <v>131</v>
      </c>
      <c r="N17" s="361"/>
      <c r="O17" s="361"/>
      <c r="P17" s="362"/>
      <c r="Q17" s="360" t="s">
        <v>135</v>
      </c>
      <c r="R17" s="361"/>
      <c r="S17" s="361"/>
      <c r="T17" s="362"/>
    </row>
    <row r="18" spans="1:20" s="143" customFormat="1" ht="19.5" customHeight="1">
      <c r="A18" s="144" t="s">
        <v>48</v>
      </c>
      <c r="B18" s="139" t="str">
        <f>'第二週明細'!W12</f>
        <v>738.9K</v>
      </c>
      <c r="C18" s="139" t="s">
        <v>9</v>
      </c>
      <c r="D18" s="139" t="str">
        <f>'第二週明細'!W8</f>
        <v>26.5g</v>
      </c>
      <c r="E18" s="139" t="s">
        <v>70</v>
      </c>
      <c r="F18" s="139" t="str">
        <f>'第二週明細'!W20</f>
        <v>680.5K</v>
      </c>
      <c r="G18" s="139" t="s">
        <v>9</v>
      </c>
      <c r="H18" s="139" t="str">
        <f>'第二週明細'!W16</f>
        <v>22.5 g</v>
      </c>
      <c r="I18" s="139" t="s">
        <v>70</v>
      </c>
      <c r="J18" s="139" t="str">
        <f>'第二週明細'!W28</f>
        <v>720.1K</v>
      </c>
      <c r="K18" s="139" t="s">
        <v>9</v>
      </c>
      <c r="L18" s="139" t="str">
        <f>'第二週明細'!W24</f>
        <v>28.5 g</v>
      </c>
      <c r="M18" s="139" t="s">
        <v>70</v>
      </c>
      <c r="N18" s="139" t="str">
        <f>'第二週明細'!W36</f>
        <v>738.9K</v>
      </c>
      <c r="O18" s="139" t="s">
        <v>9</v>
      </c>
      <c r="P18" s="139" t="str">
        <f>'第二週明細'!W32</f>
        <v>26.5 g</v>
      </c>
      <c r="Q18" s="139" t="s">
        <v>70</v>
      </c>
      <c r="R18" s="139" t="str">
        <f>'第二週明細'!W44</f>
        <v>746.2K</v>
      </c>
      <c r="S18" s="139" t="s">
        <v>71</v>
      </c>
      <c r="T18" s="140" t="str">
        <f>'第二週明細'!W40</f>
        <v>27 g</v>
      </c>
    </row>
    <row r="19" spans="1:20" s="143" customFormat="1" ht="19.5" customHeight="1" thickBot="1">
      <c r="A19" s="145" t="s">
        <v>7</v>
      </c>
      <c r="B19" s="141" t="str">
        <f>'第二週明細'!W6</f>
        <v>92.5g</v>
      </c>
      <c r="C19" s="141" t="s">
        <v>11</v>
      </c>
      <c r="D19" s="141" t="str">
        <f>'第二週明細'!W10</f>
        <v>32.6g</v>
      </c>
      <c r="E19" s="141" t="s">
        <v>7</v>
      </c>
      <c r="F19" s="141" t="str">
        <f>'第二週明細'!W14</f>
        <v>92.5 g</v>
      </c>
      <c r="G19" s="141" t="s">
        <v>11</v>
      </c>
      <c r="H19" s="141" t="str">
        <f>'第二週明細'!W18</f>
        <v>27 g</v>
      </c>
      <c r="I19" s="141" t="s">
        <v>72</v>
      </c>
      <c r="J19" s="141" t="str">
        <f>'第二週明細'!W22</f>
        <v>85 g</v>
      </c>
      <c r="K19" s="141" t="s">
        <v>11</v>
      </c>
      <c r="L19" s="141" t="str">
        <f>'第二週明細'!W26</f>
        <v>30.9 g</v>
      </c>
      <c r="M19" s="141" t="s">
        <v>7</v>
      </c>
      <c r="N19" s="141" t="str">
        <f>'第二週明細'!W30</f>
        <v>92.5 g</v>
      </c>
      <c r="O19" s="141" t="s">
        <v>11</v>
      </c>
      <c r="P19" s="141" t="str">
        <f>'第二週明細'!W34</f>
        <v>32.6 g</v>
      </c>
      <c r="Q19" s="141" t="s">
        <v>72</v>
      </c>
      <c r="R19" s="141" t="str">
        <f>'第二週明細'!W38</f>
        <v>92.5 g</v>
      </c>
      <c r="S19" s="141" t="s">
        <v>73</v>
      </c>
      <c r="T19" s="142" t="str">
        <f>'第二週明細'!W42</f>
        <v>33.3 g</v>
      </c>
    </row>
    <row r="20" spans="1:20" s="143" customFormat="1" ht="24.75" customHeight="1">
      <c r="A20" s="371" t="s">
        <v>78</v>
      </c>
      <c r="B20" s="372"/>
      <c r="C20" s="372"/>
      <c r="D20" s="372"/>
      <c r="E20" s="371" t="s">
        <v>79</v>
      </c>
      <c r="F20" s="372"/>
      <c r="G20" s="372"/>
      <c r="H20" s="372"/>
      <c r="I20" s="371" t="s">
        <v>80</v>
      </c>
      <c r="J20" s="372"/>
      <c r="K20" s="372"/>
      <c r="L20" s="372"/>
      <c r="M20" s="371" t="s">
        <v>81</v>
      </c>
      <c r="N20" s="372"/>
      <c r="O20" s="372"/>
      <c r="P20" s="372"/>
      <c r="Q20" s="371" t="s">
        <v>82</v>
      </c>
      <c r="R20" s="372"/>
      <c r="S20" s="372"/>
      <c r="T20" s="372"/>
    </row>
    <row r="21" spans="1:20" s="143" customFormat="1" ht="19.5" customHeight="1">
      <c r="A21" s="365" t="s">
        <v>52</v>
      </c>
      <c r="B21" s="366"/>
      <c r="C21" s="366"/>
      <c r="D21" s="367"/>
      <c r="E21" s="365" t="s">
        <v>53</v>
      </c>
      <c r="F21" s="366"/>
      <c r="G21" s="366"/>
      <c r="H21" s="367"/>
      <c r="I21" s="365" t="s">
        <v>52</v>
      </c>
      <c r="J21" s="366"/>
      <c r="K21" s="366"/>
      <c r="L21" s="367"/>
      <c r="M21" s="365" t="s">
        <v>54</v>
      </c>
      <c r="N21" s="366"/>
      <c r="O21" s="366"/>
      <c r="P21" s="367"/>
      <c r="Q21" s="360" t="s">
        <v>145</v>
      </c>
      <c r="R21" s="361"/>
      <c r="S21" s="361"/>
      <c r="T21" s="373"/>
    </row>
    <row r="22" spans="1:20" s="143" customFormat="1" ht="19.5" customHeight="1">
      <c r="A22" s="360" t="s">
        <v>122</v>
      </c>
      <c r="B22" s="361"/>
      <c r="C22" s="361"/>
      <c r="D22" s="373"/>
      <c r="E22" s="360" t="s">
        <v>56</v>
      </c>
      <c r="F22" s="361"/>
      <c r="G22" s="361"/>
      <c r="H22" s="373"/>
      <c r="I22" s="360" t="s">
        <v>140</v>
      </c>
      <c r="J22" s="361"/>
      <c r="K22" s="361"/>
      <c r="L22" s="373"/>
      <c r="M22" s="360" t="s">
        <v>127</v>
      </c>
      <c r="N22" s="361"/>
      <c r="O22" s="361"/>
      <c r="P22" s="373"/>
      <c r="Q22" s="360" t="s">
        <v>146</v>
      </c>
      <c r="R22" s="361"/>
      <c r="S22" s="361"/>
      <c r="T22" s="373"/>
    </row>
    <row r="23" spans="1:20" s="143" customFormat="1" ht="19.5" customHeight="1">
      <c r="A23" s="360" t="s">
        <v>57</v>
      </c>
      <c r="B23" s="361"/>
      <c r="C23" s="361"/>
      <c r="D23" s="373"/>
      <c r="E23" s="360" t="s">
        <v>138</v>
      </c>
      <c r="F23" s="361"/>
      <c r="G23" s="361"/>
      <c r="H23" s="373"/>
      <c r="I23" s="360" t="s">
        <v>104</v>
      </c>
      <c r="J23" s="361"/>
      <c r="K23" s="361"/>
      <c r="L23" s="373"/>
      <c r="M23" s="360" t="s">
        <v>143</v>
      </c>
      <c r="N23" s="361"/>
      <c r="O23" s="361"/>
      <c r="P23" s="362"/>
      <c r="Q23" s="360" t="s">
        <v>147</v>
      </c>
      <c r="R23" s="361"/>
      <c r="S23" s="361"/>
      <c r="T23" s="373"/>
    </row>
    <row r="24" spans="1:20" s="143" customFormat="1" ht="19.5" customHeight="1">
      <c r="A24" s="360" t="s">
        <v>136</v>
      </c>
      <c r="B24" s="361"/>
      <c r="C24" s="361"/>
      <c r="D24" s="362"/>
      <c r="E24" s="360" t="s">
        <v>66</v>
      </c>
      <c r="F24" s="361"/>
      <c r="G24" s="361"/>
      <c r="H24" s="373"/>
      <c r="I24" s="360" t="s">
        <v>141</v>
      </c>
      <c r="J24" s="361"/>
      <c r="K24" s="361"/>
      <c r="L24" s="373"/>
      <c r="M24" s="360" t="s">
        <v>149</v>
      </c>
      <c r="N24" s="361"/>
      <c r="O24" s="361"/>
      <c r="P24" s="373"/>
      <c r="Q24" s="360" t="s">
        <v>59</v>
      </c>
      <c r="R24" s="361"/>
      <c r="S24" s="361"/>
      <c r="T24" s="373"/>
    </row>
    <row r="25" spans="1:20" s="143" customFormat="1" ht="19.5" customHeight="1">
      <c r="A25" s="360" t="s">
        <v>96</v>
      </c>
      <c r="B25" s="361"/>
      <c r="C25" s="361"/>
      <c r="D25" s="362"/>
      <c r="E25" s="360" t="s">
        <v>113</v>
      </c>
      <c r="F25" s="361"/>
      <c r="G25" s="361"/>
      <c r="H25" s="362"/>
      <c r="I25" s="360" t="s">
        <v>96</v>
      </c>
      <c r="J25" s="361"/>
      <c r="K25" s="361"/>
      <c r="L25" s="362"/>
      <c r="M25" s="360" t="s">
        <v>113</v>
      </c>
      <c r="N25" s="361"/>
      <c r="O25" s="361"/>
      <c r="P25" s="362"/>
      <c r="Q25" s="360" t="s">
        <v>148</v>
      </c>
      <c r="R25" s="361"/>
      <c r="S25" s="361"/>
      <c r="T25" s="362"/>
    </row>
    <row r="26" spans="1:20" s="143" customFormat="1" ht="24.75" customHeight="1">
      <c r="A26" s="360" t="s">
        <v>137</v>
      </c>
      <c r="B26" s="361"/>
      <c r="C26" s="361"/>
      <c r="D26" s="362"/>
      <c r="E26" s="360" t="s">
        <v>139</v>
      </c>
      <c r="F26" s="361"/>
      <c r="G26" s="361"/>
      <c r="H26" s="362"/>
      <c r="I26" s="360" t="s">
        <v>142</v>
      </c>
      <c r="J26" s="361"/>
      <c r="K26" s="361"/>
      <c r="L26" s="362"/>
      <c r="M26" s="360" t="s">
        <v>144</v>
      </c>
      <c r="N26" s="361"/>
      <c r="O26" s="361"/>
      <c r="P26" s="362"/>
      <c r="Q26" s="360" t="s">
        <v>63</v>
      </c>
      <c r="R26" s="361"/>
      <c r="S26" s="361"/>
      <c r="T26" s="362"/>
    </row>
    <row r="27" spans="1:20" s="143" customFormat="1" ht="19.5" customHeight="1">
      <c r="A27" s="144" t="s">
        <v>48</v>
      </c>
      <c r="B27" s="139" t="str">
        <f>'第三周明細'!W12</f>
        <v>687.8K</v>
      </c>
      <c r="C27" s="139" t="s">
        <v>9</v>
      </c>
      <c r="D27" s="139" t="str">
        <f>'第三周明細'!W8</f>
        <v>25g</v>
      </c>
      <c r="E27" s="139" t="s">
        <v>70</v>
      </c>
      <c r="F27" s="139" t="str">
        <f>'第三周明細'!W20</f>
        <v>709.7K</v>
      </c>
      <c r="G27" s="139" t="s">
        <v>9</v>
      </c>
      <c r="H27" s="139" t="str">
        <f>'第三周明細'!W16</f>
        <v>24.5 g</v>
      </c>
      <c r="I27" s="139" t="s">
        <v>70</v>
      </c>
      <c r="J27" s="139" t="str">
        <f>'第三周明細'!W28</f>
        <v>724.9K</v>
      </c>
      <c r="K27" s="139" t="s">
        <v>9</v>
      </c>
      <c r="L27" s="139" t="str">
        <f>'第三周明細'!W24</f>
        <v>26.5 g</v>
      </c>
      <c r="M27" s="139" t="s">
        <v>70</v>
      </c>
      <c r="N27" s="139" t="str">
        <f>'第三周明細'!W36</f>
        <v>731.6K</v>
      </c>
      <c r="O27" s="139" t="s">
        <v>9</v>
      </c>
      <c r="P27" s="139" t="str">
        <f>'第三周明細'!W32</f>
        <v>26 g</v>
      </c>
      <c r="Q27" s="139" t="s">
        <v>70</v>
      </c>
      <c r="R27" s="139" t="str">
        <f>'第三周明細'!W44</f>
        <v>712.1K</v>
      </c>
      <c r="S27" s="139" t="s">
        <v>71</v>
      </c>
      <c r="T27" s="140" t="str">
        <f>'第三周明細'!W40</f>
        <v>26.5 g</v>
      </c>
    </row>
    <row r="28" spans="1:20" s="143" customFormat="1" ht="19.5" customHeight="1" thickBot="1">
      <c r="A28" s="145" t="s">
        <v>7</v>
      </c>
      <c r="B28" s="141" t="str">
        <f>'第三周明細'!W6</f>
        <v>86g</v>
      </c>
      <c r="C28" s="141" t="s">
        <v>11</v>
      </c>
      <c r="D28" s="141" t="str">
        <f>'第三周明細'!W10</f>
        <v>29.7g</v>
      </c>
      <c r="E28" s="141" t="s">
        <v>7</v>
      </c>
      <c r="F28" s="141" t="str">
        <f>'第三周明細'!W14</f>
        <v>92.5 g</v>
      </c>
      <c r="G28" s="141" t="s">
        <v>73</v>
      </c>
      <c r="H28" s="141" t="str">
        <f>'第三周明細'!W18</f>
        <v>29.8 g</v>
      </c>
      <c r="I28" s="141" t="s">
        <v>72</v>
      </c>
      <c r="J28" s="141" t="str">
        <f>'第三周明細'!W22</f>
        <v>92.5 g</v>
      </c>
      <c r="K28" s="141" t="s">
        <v>11</v>
      </c>
      <c r="L28" s="141" t="str">
        <f>'第三周明細'!W26</f>
        <v>29.1 g</v>
      </c>
      <c r="M28" s="141" t="s">
        <v>7</v>
      </c>
      <c r="N28" s="141" t="str">
        <f>'第三周明細'!W30</f>
        <v>92.5 g</v>
      </c>
      <c r="O28" s="141" t="s">
        <v>11</v>
      </c>
      <c r="P28" s="141" t="str">
        <f>'第三周明細'!W34</f>
        <v>31.9 g</v>
      </c>
      <c r="Q28" s="141" t="s">
        <v>72</v>
      </c>
      <c r="R28" s="141" t="str">
        <f>'第三周明細'!W38</f>
        <v>86.5 g</v>
      </c>
      <c r="S28" s="141" t="s">
        <v>73</v>
      </c>
      <c r="T28" s="142" t="str">
        <f>'第三周明細'!W42</f>
        <v>31.9 g</v>
      </c>
    </row>
    <row r="29" spans="1:20" s="143" customFormat="1" ht="24.75" customHeight="1">
      <c r="A29" s="371" t="s">
        <v>83</v>
      </c>
      <c r="B29" s="372"/>
      <c r="C29" s="372"/>
      <c r="D29" s="372"/>
      <c r="E29" s="371" t="s">
        <v>84</v>
      </c>
      <c r="F29" s="372"/>
      <c r="G29" s="372"/>
      <c r="H29" s="372"/>
      <c r="I29" s="371" t="s">
        <v>85</v>
      </c>
      <c r="J29" s="372"/>
      <c r="K29" s="372"/>
      <c r="L29" s="372"/>
      <c r="M29" s="371" t="s">
        <v>86</v>
      </c>
      <c r="N29" s="372"/>
      <c r="O29" s="372"/>
      <c r="P29" s="372"/>
      <c r="Q29" s="371" t="s">
        <v>87</v>
      </c>
      <c r="R29" s="372"/>
      <c r="S29" s="372"/>
      <c r="T29" s="372"/>
    </row>
    <row r="30" spans="1:20" s="143" customFormat="1" ht="19.5" customHeight="1">
      <c r="A30" s="365" t="s">
        <v>52</v>
      </c>
      <c r="B30" s="366"/>
      <c r="C30" s="366"/>
      <c r="D30" s="367"/>
      <c r="E30" s="365" t="s">
        <v>53</v>
      </c>
      <c r="F30" s="366"/>
      <c r="G30" s="366"/>
      <c r="H30" s="367"/>
      <c r="I30" s="365" t="s">
        <v>52</v>
      </c>
      <c r="J30" s="366"/>
      <c r="K30" s="366"/>
      <c r="L30" s="367"/>
      <c r="M30" s="365" t="s">
        <v>54</v>
      </c>
      <c r="N30" s="366"/>
      <c r="O30" s="366"/>
      <c r="P30" s="367"/>
      <c r="Q30" s="360" t="s">
        <v>58</v>
      </c>
      <c r="R30" s="361"/>
      <c r="S30" s="361"/>
      <c r="T30" s="373"/>
    </row>
    <row r="31" spans="1:20" s="143" customFormat="1" ht="19.5" customHeight="1">
      <c r="A31" s="360" t="s">
        <v>150</v>
      </c>
      <c r="B31" s="361"/>
      <c r="C31" s="361"/>
      <c r="D31" s="373"/>
      <c r="E31" s="360" t="s">
        <v>154</v>
      </c>
      <c r="F31" s="361"/>
      <c r="G31" s="361"/>
      <c r="H31" s="373"/>
      <c r="I31" s="360" t="s">
        <v>61</v>
      </c>
      <c r="J31" s="361"/>
      <c r="K31" s="361"/>
      <c r="L31" s="373"/>
      <c r="M31" s="360" t="s">
        <v>125</v>
      </c>
      <c r="N31" s="361"/>
      <c r="O31" s="361"/>
      <c r="P31" s="373"/>
      <c r="Q31" s="360" t="s">
        <v>163</v>
      </c>
      <c r="R31" s="361"/>
      <c r="S31" s="361"/>
      <c r="T31" s="373"/>
    </row>
    <row r="32" spans="1:20" s="143" customFormat="1" ht="19.5" customHeight="1">
      <c r="A32" s="360" t="s">
        <v>151</v>
      </c>
      <c r="B32" s="361"/>
      <c r="C32" s="361"/>
      <c r="D32" s="373"/>
      <c r="E32" s="360" t="s">
        <v>155</v>
      </c>
      <c r="F32" s="361"/>
      <c r="G32" s="361"/>
      <c r="H32" s="373"/>
      <c r="I32" s="368" t="s">
        <v>108</v>
      </c>
      <c r="J32" s="369"/>
      <c r="K32" s="369"/>
      <c r="L32" s="374"/>
      <c r="M32" s="360" t="s">
        <v>160</v>
      </c>
      <c r="N32" s="361"/>
      <c r="O32" s="361"/>
      <c r="P32" s="373"/>
      <c r="Q32" s="360" t="s">
        <v>103</v>
      </c>
      <c r="R32" s="361"/>
      <c r="S32" s="361"/>
      <c r="T32" s="373"/>
    </row>
    <row r="33" spans="1:20" s="143" customFormat="1" ht="19.5" customHeight="1">
      <c r="A33" s="360" t="s">
        <v>152</v>
      </c>
      <c r="B33" s="361"/>
      <c r="C33" s="361"/>
      <c r="D33" s="373"/>
      <c r="E33" s="368" t="s">
        <v>158</v>
      </c>
      <c r="F33" s="369"/>
      <c r="G33" s="369"/>
      <c r="H33" s="374"/>
      <c r="I33" s="360" t="s">
        <v>157</v>
      </c>
      <c r="J33" s="361"/>
      <c r="K33" s="361"/>
      <c r="L33" s="373"/>
      <c r="M33" s="360" t="s">
        <v>161</v>
      </c>
      <c r="N33" s="361"/>
      <c r="O33" s="361"/>
      <c r="P33" s="373"/>
      <c r="Q33" s="360" t="s">
        <v>164</v>
      </c>
      <c r="R33" s="361"/>
      <c r="S33" s="361"/>
      <c r="T33" s="373"/>
    </row>
    <row r="34" spans="1:20" s="143" customFormat="1" ht="19.5" customHeight="1">
      <c r="A34" s="360" t="s">
        <v>96</v>
      </c>
      <c r="B34" s="361"/>
      <c r="C34" s="361"/>
      <c r="D34" s="362"/>
      <c r="E34" s="360" t="s">
        <v>113</v>
      </c>
      <c r="F34" s="361"/>
      <c r="G34" s="361"/>
      <c r="H34" s="362"/>
      <c r="I34" s="360" t="s">
        <v>96</v>
      </c>
      <c r="J34" s="361"/>
      <c r="K34" s="361"/>
      <c r="L34" s="362"/>
      <c r="M34" s="360" t="s">
        <v>113</v>
      </c>
      <c r="N34" s="361"/>
      <c r="O34" s="361"/>
      <c r="P34" s="362"/>
      <c r="Q34" s="360" t="s">
        <v>148</v>
      </c>
      <c r="R34" s="361"/>
      <c r="S34" s="361"/>
      <c r="T34" s="362"/>
    </row>
    <row r="35" spans="1:20" s="143" customFormat="1" ht="22.5" customHeight="1">
      <c r="A35" s="360" t="s">
        <v>153</v>
      </c>
      <c r="B35" s="361"/>
      <c r="C35" s="361"/>
      <c r="D35" s="373"/>
      <c r="E35" s="360" t="s">
        <v>156</v>
      </c>
      <c r="F35" s="361"/>
      <c r="G35" s="361"/>
      <c r="H35" s="373"/>
      <c r="I35" s="360" t="s">
        <v>159</v>
      </c>
      <c r="J35" s="361"/>
      <c r="K35" s="361"/>
      <c r="L35" s="373"/>
      <c r="M35" s="360" t="s">
        <v>162</v>
      </c>
      <c r="N35" s="361"/>
      <c r="O35" s="361"/>
      <c r="P35" s="373"/>
      <c r="Q35" s="360" t="s">
        <v>109</v>
      </c>
      <c r="R35" s="361"/>
      <c r="S35" s="361"/>
      <c r="T35" s="373"/>
    </row>
    <row r="36" spans="1:20" s="143" customFormat="1" ht="19.5" customHeight="1">
      <c r="A36" s="144" t="s">
        <v>48</v>
      </c>
      <c r="B36" s="139" t="str">
        <f>'第三周明細'!W21</f>
        <v>醣類：</v>
      </c>
      <c r="C36" s="139" t="s">
        <v>9</v>
      </c>
      <c r="D36" s="139" t="str">
        <f>'第三周明細'!W17</f>
        <v>蛋白質：</v>
      </c>
      <c r="E36" s="139" t="s">
        <v>70</v>
      </c>
      <c r="F36" s="139" t="str">
        <f>'第四周明細'!W20</f>
        <v>750.5K</v>
      </c>
      <c r="G36" s="139" t="s">
        <v>9</v>
      </c>
      <c r="H36" s="139" t="str">
        <f>'第四周明細'!W16</f>
        <v>26.9 g</v>
      </c>
      <c r="I36" s="139" t="s">
        <v>70</v>
      </c>
      <c r="J36" s="139" t="str">
        <f>'第四周明細'!W28</f>
        <v>697.2K</v>
      </c>
      <c r="K36" s="139" t="s">
        <v>9</v>
      </c>
      <c r="L36" s="139" t="str">
        <f>'第四周明細'!W24</f>
        <v>26 g</v>
      </c>
      <c r="M36" s="139" t="s">
        <v>70</v>
      </c>
      <c r="N36" s="139" t="str">
        <f>'第四周明細'!W36</f>
        <v>746.2K</v>
      </c>
      <c r="O36" s="139" t="s">
        <v>9</v>
      </c>
      <c r="P36" s="139" t="str">
        <f>'第四周明細'!W32</f>
        <v>27 g</v>
      </c>
      <c r="Q36" s="139" t="s">
        <v>70</v>
      </c>
      <c r="R36" s="139" t="str">
        <f>'第四周明細'!W44</f>
        <v>736.4K</v>
      </c>
      <c r="S36" s="139" t="s">
        <v>71</v>
      </c>
      <c r="T36" s="140" t="str">
        <f>'第四周明細'!W40</f>
        <v>26 g</v>
      </c>
    </row>
    <row r="37" spans="1:20" s="143" customFormat="1" ht="19.5" customHeight="1" thickBot="1">
      <c r="A37" s="145" t="s">
        <v>7</v>
      </c>
      <c r="B37" s="141" t="str">
        <f>'第三周明細'!W15</f>
        <v>脂肪：</v>
      </c>
      <c r="C37" s="141" t="s">
        <v>11</v>
      </c>
      <c r="D37" s="141" t="str">
        <f>'第三周明細'!W19</f>
        <v>熱量：</v>
      </c>
      <c r="E37" s="141" t="s">
        <v>7</v>
      </c>
      <c r="F37" s="141" t="str">
        <f>'第四周明細'!W14</f>
        <v>93.7 g</v>
      </c>
      <c r="G37" s="141" t="s">
        <v>73</v>
      </c>
      <c r="H37" s="141" t="str">
        <f>'第四周明細'!W18</f>
        <v>33.4 g</v>
      </c>
      <c r="I37" s="141" t="s">
        <v>72</v>
      </c>
      <c r="J37" s="141" t="str">
        <f>'第四周明細'!W22</f>
        <v>88 g</v>
      </c>
      <c r="K37" s="141" t="s">
        <v>11</v>
      </c>
      <c r="L37" s="141" t="str">
        <f>'第四周明細'!W26</f>
        <v>27.8 g</v>
      </c>
      <c r="M37" s="141" t="s">
        <v>7</v>
      </c>
      <c r="N37" s="141" t="str">
        <f>'第四周明細'!W30</f>
        <v>92.5 g</v>
      </c>
      <c r="O37" s="141" t="s">
        <v>11</v>
      </c>
      <c r="P37" s="141" t="str">
        <f>'第四周明細'!W34</f>
        <v>33.3 g</v>
      </c>
      <c r="Q37" s="141" t="s">
        <v>72</v>
      </c>
      <c r="R37" s="141" t="str">
        <f>'第四周明細'!W38</f>
        <v>93.5 g</v>
      </c>
      <c r="S37" s="141" t="s">
        <v>73</v>
      </c>
      <c r="T37" s="142" t="str">
        <f>'第四周明細'!W42</f>
        <v>32.1 g</v>
      </c>
    </row>
    <row r="38" spans="1:20" s="143" customFormat="1" ht="18.75" customHeight="1">
      <c r="A38" s="371" t="s">
        <v>88</v>
      </c>
      <c r="B38" s="372"/>
      <c r="C38" s="372"/>
      <c r="D38" s="372"/>
      <c r="E38" s="371" t="s">
        <v>89</v>
      </c>
      <c r="F38" s="372"/>
      <c r="G38" s="372"/>
      <c r="H38" s="372"/>
      <c r="I38" s="371" t="s">
        <v>90</v>
      </c>
      <c r="J38" s="372"/>
      <c r="K38" s="372"/>
      <c r="L38" s="372"/>
      <c r="M38" s="371" t="s">
        <v>91</v>
      </c>
      <c r="N38" s="372"/>
      <c r="O38" s="372"/>
      <c r="P38" s="372"/>
      <c r="Q38" s="371" t="s">
        <v>92</v>
      </c>
      <c r="R38" s="372"/>
      <c r="S38" s="372"/>
      <c r="T38" s="372"/>
    </row>
    <row r="39" spans="1:20" s="143" customFormat="1" ht="21">
      <c r="A39" s="360"/>
      <c r="B39" s="361"/>
      <c r="C39" s="361"/>
      <c r="D39" s="362"/>
      <c r="E39" s="360" t="s">
        <v>53</v>
      </c>
      <c r="F39" s="361"/>
      <c r="G39" s="361"/>
      <c r="H39" s="362"/>
      <c r="I39" s="360" t="s">
        <v>52</v>
      </c>
      <c r="J39" s="361"/>
      <c r="K39" s="361"/>
      <c r="L39" s="362"/>
      <c r="M39" s="360" t="s">
        <v>54</v>
      </c>
      <c r="N39" s="361"/>
      <c r="O39" s="361"/>
      <c r="P39" s="362"/>
      <c r="Q39" s="360" t="s">
        <v>60</v>
      </c>
      <c r="R39" s="361"/>
      <c r="S39" s="361"/>
      <c r="T39" s="362"/>
    </row>
    <row r="40" spans="1:20" s="143" customFormat="1" ht="21">
      <c r="A40" s="360"/>
      <c r="B40" s="361"/>
      <c r="C40" s="361"/>
      <c r="D40" s="362"/>
      <c r="E40" s="360" t="s">
        <v>166</v>
      </c>
      <c r="F40" s="361"/>
      <c r="G40" s="361"/>
      <c r="H40" s="362"/>
      <c r="I40" s="360" t="s">
        <v>169</v>
      </c>
      <c r="J40" s="361"/>
      <c r="K40" s="361"/>
      <c r="L40" s="362"/>
      <c r="M40" s="360" t="s">
        <v>173</v>
      </c>
      <c r="N40" s="361"/>
      <c r="O40" s="361"/>
      <c r="P40" s="362"/>
      <c r="Q40" s="360" t="s">
        <v>177</v>
      </c>
      <c r="R40" s="361"/>
      <c r="S40" s="361"/>
      <c r="T40" s="362"/>
    </row>
    <row r="41" spans="1:20" s="143" customFormat="1" ht="21" customHeight="1">
      <c r="A41" s="360" t="s">
        <v>165</v>
      </c>
      <c r="B41" s="361"/>
      <c r="C41" s="361"/>
      <c r="D41" s="362"/>
      <c r="E41" s="360" t="s">
        <v>102</v>
      </c>
      <c r="F41" s="361"/>
      <c r="G41" s="361"/>
      <c r="H41" s="362"/>
      <c r="I41" s="360" t="s">
        <v>172</v>
      </c>
      <c r="J41" s="361"/>
      <c r="K41" s="361"/>
      <c r="L41" s="362"/>
      <c r="M41" s="360" t="s">
        <v>174</v>
      </c>
      <c r="N41" s="361"/>
      <c r="O41" s="361"/>
      <c r="P41" s="362"/>
      <c r="Q41" s="360" t="s">
        <v>178</v>
      </c>
      <c r="R41" s="361"/>
      <c r="S41" s="361"/>
      <c r="T41" s="362"/>
    </row>
    <row r="42" spans="1:20" s="143" customFormat="1" ht="21" customHeight="1">
      <c r="A42" s="360"/>
      <c r="B42" s="361"/>
      <c r="C42" s="361"/>
      <c r="D42" s="373"/>
      <c r="E42" s="360" t="s">
        <v>167</v>
      </c>
      <c r="F42" s="361"/>
      <c r="G42" s="361"/>
      <c r="H42" s="362"/>
      <c r="I42" s="360" t="s">
        <v>170</v>
      </c>
      <c r="J42" s="361"/>
      <c r="K42" s="361"/>
      <c r="L42" s="362"/>
      <c r="M42" s="360" t="s">
        <v>175</v>
      </c>
      <c r="N42" s="361"/>
      <c r="O42" s="361"/>
      <c r="P42" s="362"/>
      <c r="Q42" s="360" t="s">
        <v>179</v>
      </c>
      <c r="R42" s="361"/>
      <c r="S42" s="361"/>
      <c r="T42" s="362"/>
    </row>
    <row r="43" spans="1:20" ht="21" customHeight="1">
      <c r="A43" s="360"/>
      <c r="B43" s="361"/>
      <c r="C43" s="361"/>
      <c r="D43" s="362"/>
      <c r="E43" s="360" t="s">
        <v>113</v>
      </c>
      <c r="F43" s="361"/>
      <c r="G43" s="361"/>
      <c r="H43" s="362"/>
      <c r="I43" s="360" t="s">
        <v>96</v>
      </c>
      <c r="J43" s="361"/>
      <c r="K43" s="361"/>
      <c r="L43" s="362"/>
      <c r="M43" s="360" t="s">
        <v>113</v>
      </c>
      <c r="N43" s="361"/>
      <c r="O43" s="361"/>
      <c r="P43" s="362"/>
      <c r="Q43" s="360" t="s">
        <v>148</v>
      </c>
      <c r="R43" s="361"/>
      <c r="S43" s="361"/>
      <c r="T43" s="362"/>
    </row>
    <row r="44" spans="1:20" ht="21" customHeight="1">
      <c r="A44" s="365"/>
      <c r="B44" s="366"/>
      <c r="C44" s="366"/>
      <c r="D44" s="367"/>
      <c r="E44" s="365" t="s">
        <v>168</v>
      </c>
      <c r="F44" s="366"/>
      <c r="G44" s="366"/>
      <c r="H44" s="367"/>
      <c r="I44" s="365" t="s">
        <v>171</v>
      </c>
      <c r="J44" s="366"/>
      <c r="K44" s="366"/>
      <c r="L44" s="367"/>
      <c r="M44" s="365" t="s">
        <v>176</v>
      </c>
      <c r="N44" s="366"/>
      <c r="O44" s="366"/>
      <c r="P44" s="367"/>
      <c r="Q44" s="365" t="s">
        <v>115</v>
      </c>
      <c r="R44" s="366"/>
      <c r="S44" s="366"/>
      <c r="T44" s="367"/>
    </row>
    <row r="45" spans="1:20" ht="21">
      <c r="A45" s="146" t="s">
        <v>48</v>
      </c>
      <c r="B45" s="147" t="str">
        <f>'第五周明細'!W12</f>
        <v>738.9K</v>
      </c>
      <c r="C45" s="147" t="s">
        <v>9</v>
      </c>
      <c r="D45" s="147" t="str">
        <f>'第五周明細'!W8</f>
        <v>26.5 g</v>
      </c>
      <c r="E45" s="147" t="s">
        <v>70</v>
      </c>
      <c r="F45" s="147" t="str">
        <f>'第五周明細'!W20</f>
        <v>715.5K</v>
      </c>
      <c r="G45" s="147" t="s">
        <v>9</v>
      </c>
      <c r="H45" s="147" t="str">
        <f>'第五周明細'!W16</f>
        <v>23.5 g</v>
      </c>
      <c r="I45" s="147" t="s">
        <v>70</v>
      </c>
      <c r="J45" s="147" t="str">
        <f>'第五周明細'!W28</f>
        <v>766.2K</v>
      </c>
      <c r="K45" s="147" t="s">
        <v>9</v>
      </c>
      <c r="L45" s="147" t="str">
        <f>'第五周明細'!W24</f>
        <v>29 g</v>
      </c>
      <c r="M45" s="147" t="s">
        <v>70</v>
      </c>
      <c r="N45" s="147" t="str">
        <f>'第五周明細'!W36</f>
        <v>761.4K</v>
      </c>
      <c r="O45" s="147" t="s">
        <v>9</v>
      </c>
      <c r="P45" s="147" t="str">
        <f>'第五周明細'!W32</f>
        <v>29 g</v>
      </c>
      <c r="Q45" s="147" t="s">
        <v>70</v>
      </c>
      <c r="R45" s="147" t="str">
        <f>'第五周明細'!W44</f>
        <v>709.6K</v>
      </c>
      <c r="S45" s="147" t="s">
        <v>71</v>
      </c>
      <c r="T45" s="148" t="str">
        <f>'第五周明細'!W40</f>
        <v>24 g</v>
      </c>
    </row>
    <row r="46" spans="1:20" ht="21.75" thickBot="1">
      <c r="A46" s="149" t="s">
        <v>7</v>
      </c>
      <c r="B46" s="150" t="str">
        <f>'第五周明細'!W6</f>
        <v>92.5 g</v>
      </c>
      <c r="C46" s="150" t="s">
        <v>11</v>
      </c>
      <c r="D46" s="150" t="str">
        <f>'第五周明細'!W10</f>
        <v>32.6 g</v>
      </c>
      <c r="E46" s="150" t="s">
        <v>7</v>
      </c>
      <c r="F46" s="150" t="str">
        <f>'第五周明細'!W14</f>
        <v>97 g</v>
      </c>
      <c r="G46" s="150" t="s">
        <v>73</v>
      </c>
      <c r="H46" s="150" t="str">
        <f>'第五周明細'!W18</f>
        <v>29 g</v>
      </c>
      <c r="I46" s="150" t="s">
        <v>72</v>
      </c>
      <c r="J46" s="150" t="str">
        <f>'第五周明細'!W22</f>
        <v>93.5 g</v>
      </c>
      <c r="K46" s="150" t="s">
        <v>11</v>
      </c>
      <c r="L46" s="150" t="str">
        <f>'第五周明細'!W26</f>
        <v>32.8 g</v>
      </c>
      <c r="M46" s="150" t="s">
        <v>7</v>
      </c>
      <c r="N46" s="150" t="str">
        <f>'第五周明細'!W30</f>
        <v>92.5 g</v>
      </c>
      <c r="O46" s="150" t="s">
        <v>11</v>
      </c>
      <c r="P46" s="150" t="str">
        <f>'第五周明細'!W34</f>
        <v>32.6 g</v>
      </c>
      <c r="Q46" s="150" t="s">
        <v>72</v>
      </c>
      <c r="R46" s="150" t="str">
        <f>'第五周明細'!W38</f>
        <v>94 g</v>
      </c>
      <c r="S46" s="150" t="s">
        <v>73</v>
      </c>
      <c r="T46" s="151" t="str">
        <f>'第五周明細'!W42</f>
        <v>29.4 g</v>
      </c>
    </row>
  </sheetData>
  <sheetProtection/>
  <mergeCells count="170">
    <mergeCell ref="I7:L7"/>
    <mergeCell ref="M7:P7"/>
    <mergeCell ref="M23:P23"/>
    <mergeCell ref="Q31:T31"/>
    <mergeCell ref="E5:H5"/>
    <mergeCell ref="I5:L5"/>
    <mergeCell ref="M5:P5"/>
    <mergeCell ref="E8:H8"/>
    <mergeCell ref="I8:L8"/>
    <mergeCell ref="M8:P8"/>
    <mergeCell ref="E6:H6"/>
    <mergeCell ref="I6:L6"/>
    <mergeCell ref="M6:P6"/>
    <mergeCell ref="E7:H7"/>
    <mergeCell ref="I2:L2"/>
    <mergeCell ref="M2:P2"/>
    <mergeCell ref="E3:H3"/>
    <mergeCell ref="I3:L3"/>
    <mergeCell ref="M3:P3"/>
    <mergeCell ref="E4:H4"/>
    <mergeCell ref="I4:L4"/>
    <mergeCell ref="M4:P4"/>
    <mergeCell ref="A43:D43"/>
    <mergeCell ref="E43:H43"/>
    <mergeCell ref="I43:L43"/>
    <mergeCell ref="M43:P43"/>
    <mergeCell ref="A41:D41"/>
    <mergeCell ref="E41:H41"/>
    <mergeCell ref="I41:L41"/>
    <mergeCell ref="M41:P41"/>
    <mergeCell ref="Q43:T43"/>
    <mergeCell ref="A44:D44"/>
    <mergeCell ref="E44:H44"/>
    <mergeCell ref="I44:L44"/>
    <mergeCell ref="M44:P44"/>
    <mergeCell ref="Q44:T44"/>
    <mergeCell ref="Q41:T41"/>
    <mergeCell ref="A42:D42"/>
    <mergeCell ref="E42:H42"/>
    <mergeCell ref="I42:L42"/>
    <mergeCell ref="M42:P42"/>
    <mergeCell ref="Q42:T42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35:D35"/>
    <mergeCell ref="E35:H35"/>
    <mergeCell ref="I35:L35"/>
    <mergeCell ref="M35:P35"/>
    <mergeCell ref="Q35:T35"/>
    <mergeCell ref="A38:D38"/>
    <mergeCell ref="E38:H38"/>
    <mergeCell ref="I38:L38"/>
    <mergeCell ref="M38:P38"/>
    <mergeCell ref="Q38:T38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2:T32"/>
    <mergeCell ref="A32:D32"/>
    <mergeCell ref="E32:H32"/>
    <mergeCell ref="I32:L32"/>
    <mergeCell ref="M32:P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4:P24"/>
    <mergeCell ref="Q23:T23"/>
    <mergeCell ref="A24:D24"/>
    <mergeCell ref="E24:H24"/>
    <mergeCell ref="I24:L24"/>
    <mergeCell ref="Q24:T24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G1:K1"/>
    <mergeCell ref="Q2:T2"/>
    <mergeCell ref="A2:D10"/>
    <mergeCell ref="Q7:T7"/>
    <mergeCell ref="Q8:T8"/>
    <mergeCell ref="Q5:T5"/>
    <mergeCell ref="Q6:T6"/>
    <mergeCell ref="Q3:T3"/>
    <mergeCell ref="Q4:T4"/>
    <mergeCell ref="E2:H2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2018-10-16T02:08:02Z</cp:lastPrinted>
  <dcterms:created xsi:type="dcterms:W3CDTF">2013-10-17T10:44:48Z</dcterms:created>
  <dcterms:modified xsi:type="dcterms:W3CDTF">2018-10-16T03:09:37Z</dcterms:modified>
  <cp:category/>
  <cp:version/>
  <cp:contentType/>
  <cp:contentStatus/>
</cp:coreProperties>
</file>