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0" windowWidth="11940" windowHeight="10035" activeTab="0"/>
  </bookViews>
  <sheets>
    <sheet name="00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<sst xmlns="http://schemas.openxmlformats.org/spreadsheetml/2006/main" count="1344" uniqueCount="297">
  <si>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</si>
  <si>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</si>
  <si>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</si>
  <si>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</si>
  <si>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</si>
  <si>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</si>
  <si>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</si>
  <si>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</si>
  <si>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</si>
  <si>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</si>
  <si>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</si>
  <si>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</si>
  <si>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</si>
  <si>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</si>
  <si>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</si>
  <si>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</si>
  <si>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</si>
  <si>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</si>
  <si>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</si>
  <si>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</si>
  <si>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</si>
  <si>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</si>
  <si>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</si>
  <si>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</si>
  <si>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</si>
  <si>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</si>
  <si>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</si>
  <si>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</si>
  <si>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</si>
  <si>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</si>
  <si>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</si>
  <si>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</si>
  <si>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</si>
  <si>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</si>
  <si>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</si>
  <si>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</si>
  <si>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</si>
  <si>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</si>
  <si>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</si>
  <si>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</si>
  <si>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</si>
  <si>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</si>
  <si>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</si>
  <si>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</si>
  <si>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</si>
  <si>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醣類：</t>
  </si>
  <si>
    <t>日</t>
  </si>
  <si>
    <t>月</t>
  </si>
  <si>
    <t>菜單設計者:楊婷珮</t>
  </si>
  <si>
    <t>煮</t>
  </si>
  <si>
    <t>蒸</t>
  </si>
  <si>
    <t>蒸</t>
  </si>
  <si>
    <t>燙</t>
  </si>
  <si>
    <t>青菜</t>
  </si>
  <si>
    <t>白米</t>
  </si>
  <si>
    <t>五穀米</t>
  </si>
  <si>
    <t>地瓜</t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</si>
  <si>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</si>
  <si>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</si>
  <si>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</si>
  <si>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</si>
  <si>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</si>
  <si>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</si>
  <si>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</si>
  <si>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六</t>
    </r>
    <r>
      <rPr>
        <sz val="10"/>
        <rFont val="Arial"/>
        <family val="2"/>
      </rPr>
      <t>)-</t>
    </r>
    <r>
      <rPr>
        <sz val="10"/>
        <rFont val="細明體"/>
        <family val="3"/>
      </rPr>
      <t>補課日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</si>
  <si>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13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</si>
  <si>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14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</si>
  <si>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15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</si>
  <si>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16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</si>
  <si>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17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</si>
  <si>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20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</si>
  <si>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21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</si>
  <si>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22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</si>
  <si>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23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</si>
  <si>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24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</si>
  <si>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27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</si>
  <si>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28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</si>
  <si>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29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</si>
  <si>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Arial"/>
        <family val="2"/>
      </rPr>
      <t>30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</si>
  <si>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t>星期六</t>
  </si>
  <si>
    <t>6-9-6/12連假</t>
  </si>
  <si>
    <t>6/4補課</t>
  </si>
  <si>
    <t>蒸</t>
  </si>
  <si>
    <t>蒸</t>
  </si>
  <si>
    <t>煮</t>
  </si>
  <si>
    <t>烤</t>
  </si>
  <si>
    <t>滷</t>
  </si>
  <si>
    <t>炒</t>
  </si>
  <si>
    <t>深色蔬菜</t>
  </si>
  <si>
    <t>淺色蔬菜</t>
  </si>
  <si>
    <t>雞排</t>
  </si>
  <si>
    <t>蘿蔔</t>
  </si>
  <si>
    <t>紅蘿蔔</t>
  </si>
  <si>
    <t>薯條</t>
  </si>
  <si>
    <t>紫菜</t>
  </si>
  <si>
    <t>雞蛋</t>
  </si>
  <si>
    <t>豬排</t>
  </si>
  <si>
    <t>豆腐</t>
  </si>
  <si>
    <t>九層塔</t>
  </si>
  <si>
    <t>翅腿</t>
  </si>
  <si>
    <t>玉米粒</t>
  </si>
  <si>
    <t>菇類</t>
  </si>
  <si>
    <t>豬肉絲</t>
  </si>
  <si>
    <t>蔬菜</t>
  </si>
  <si>
    <t>雞肉</t>
  </si>
  <si>
    <t>豬肉排</t>
  </si>
  <si>
    <t>泡菜</t>
  </si>
  <si>
    <t>柴魚片</t>
  </si>
  <si>
    <t>冬瓜</t>
  </si>
  <si>
    <t>豬排骨</t>
  </si>
  <si>
    <t>加</t>
  </si>
  <si>
    <t>洋蔥</t>
  </si>
  <si>
    <t>醃</t>
  </si>
  <si>
    <t>油麵</t>
  </si>
  <si>
    <t>粽子</t>
  </si>
  <si>
    <t>冷</t>
  </si>
  <si>
    <t>黑胡椒豆腐(豆)</t>
  </si>
  <si>
    <t>五香滷蛋</t>
  </si>
  <si>
    <t>菇菇雙味</t>
  </si>
  <si>
    <t>蘑菇洋芋湯(芡)</t>
  </si>
  <si>
    <t>花生滷豆干(豆)</t>
  </si>
  <si>
    <t>奶香焗菜</t>
  </si>
  <si>
    <t>芹香蘿蔔湯</t>
  </si>
  <si>
    <t>蔥燒豆腐(豆)</t>
  </si>
  <si>
    <t>茶香蛋</t>
  </si>
  <si>
    <t>炒河粉</t>
  </si>
  <si>
    <t>玉米穗湯</t>
  </si>
  <si>
    <t>干燒海結(豆)</t>
  </si>
  <si>
    <t>番茄炒蛋</t>
  </si>
  <si>
    <t>奶香通心麵</t>
  </si>
  <si>
    <t>雙菇百匯湯</t>
  </si>
  <si>
    <t>烤</t>
  </si>
  <si>
    <t>炸</t>
  </si>
  <si>
    <t>炒</t>
  </si>
  <si>
    <t>煮</t>
  </si>
  <si>
    <t>滷</t>
  </si>
  <si>
    <t>雞蛋</t>
  </si>
  <si>
    <t>洋芋</t>
  </si>
  <si>
    <t>魚肉</t>
  </si>
  <si>
    <t>通心麵</t>
  </si>
  <si>
    <t>奶粉</t>
  </si>
  <si>
    <t>金針菇</t>
  </si>
  <si>
    <t>豆</t>
  </si>
  <si>
    <t>雞腿</t>
  </si>
  <si>
    <t>香腸</t>
  </si>
  <si>
    <t>筍子</t>
  </si>
  <si>
    <t>味噌</t>
  </si>
  <si>
    <t>海芽</t>
  </si>
  <si>
    <t>花生</t>
  </si>
  <si>
    <t>豆干</t>
  </si>
  <si>
    <t>紅蘿蔔</t>
  </si>
  <si>
    <t>芹菜</t>
  </si>
  <si>
    <t>蘿蔔</t>
  </si>
  <si>
    <t>豆</t>
  </si>
  <si>
    <t>豬肉排</t>
  </si>
  <si>
    <t>翅小腿</t>
  </si>
  <si>
    <t>香菇</t>
  </si>
  <si>
    <t>筍片</t>
  </si>
  <si>
    <t>南瓜</t>
  </si>
  <si>
    <t>木耳</t>
  </si>
  <si>
    <t>酸菜</t>
  </si>
  <si>
    <t>豬血</t>
  </si>
  <si>
    <t>菇類</t>
  </si>
  <si>
    <t>豬肉</t>
  </si>
  <si>
    <t>雞排</t>
  </si>
  <si>
    <t>雞翅</t>
  </si>
  <si>
    <t>米血</t>
  </si>
  <si>
    <t>肉片</t>
  </si>
  <si>
    <t>柳葉魚</t>
  </si>
  <si>
    <t>木耳</t>
  </si>
  <si>
    <t>豬排</t>
  </si>
  <si>
    <t>河粉</t>
  </si>
  <si>
    <t>玉米</t>
  </si>
  <si>
    <t>豬排骨肉</t>
  </si>
  <si>
    <t>豬絞肉</t>
  </si>
  <si>
    <t>筍絲</t>
  </si>
  <si>
    <t>熱狗</t>
  </si>
  <si>
    <t>刺瓜</t>
  </si>
  <si>
    <t>大白菜</t>
  </si>
  <si>
    <t>芹菜</t>
  </si>
  <si>
    <t>香菇</t>
  </si>
  <si>
    <t>花生</t>
  </si>
  <si>
    <t>豆干</t>
  </si>
  <si>
    <t>海帶結</t>
  </si>
  <si>
    <t>番茄</t>
  </si>
  <si>
    <t>洋芋</t>
  </si>
  <si>
    <t>豆腐</t>
  </si>
  <si>
    <t>榨菜</t>
  </si>
  <si>
    <t>雞塊</t>
  </si>
  <si>
    <t>加</t>
  </si>
  <si>
    <t>芋頭</t>
  </si>
  <si>
    <t>大白菜</t>
  </si>
  <si>
    <t>玉米粒</t>
  </si>
  <si>
    <t>雞丁</t>
  </si>
  <si>
    <t>魷魚</t>
  </si>
  <si>
    <t>豬肉片</t>
  </si>
  <si>
    <t>醃</t>
  </si>
  <si>
    <t>豬肉絲</t>
  </si>
  <si>
    <t>豬絞肉</t>
  </si>
  <si>
    <t>炒</t>
  </si>
  <si>
    <t>玉米粒</t>
  </si>
  <si>
    <t>炒</t>
  </si>
  <si>
    <t>芝麻</t>
  </si>
  <si>
    <r>
      <rPr>
        <b/>
        <sz val="16"/>
        <rFont val="細明體"/>
        <family val="3"/>
      </rPr>
      <t>永靖國小</t>
    </r>
    <r>
      <rPr>
        <b/>
        <sz val="16"/>
        <rFont val="Arial"/>
        <family val="2"/>
      </rPr>
      <t>-</t>
    </r>
    <r>
      <rPr>
        <b/>
        <sz val="16"/>
        <rFont val="細明體"/>
        <family val="3"/>
      </rPr>
      <t>合欣廠商菜單</t>
    </r>
  </si>
  <si>
    <t>香Q白飯</t>
  </si>
  <si>
    <t>6月第一週菜單明細(永靖國小-合欣廠商)</t>
  </si>
  <si>
    <t>6月第二週菜單明細(永靖國小-合欣廠商)</t>
  </si>
  <si>
    <t>6月第三週菜單明細(永靖國小-合欣廠商)</t>
  </si>
  <si>
    <t>6月第四週菜單明細(永靖國小-合欣廠商)</t>
  </si>
  <si>
    <t>6月第五週菜單明細(永靖國小-合欣廠商)</t>
  </si>
  <si>
    <t>乳品</t>
  </si>
  <si>
    <t>炸</t>
  </si>
  <si>
    <t>照燒雞排</t>
  </si>
  <si>
    <t>滷</t>
  </si>
  <si>
    <t>滷</t>
  </si>
  <si>
    <t>御燒豬排</t>
  </si>
  <si>
    <t>醬燒魚丁(海)</t>
  </si>
  <si>
    <t>醬燒肉排</t>
  </si>
  <si>
    <t>香雞排(炸)</t>
  </si>
  <si>
    <t>滷香肉排</t>
  </si>
  <si>
    <t>醬香豬排</t>
  </si>
  <si>
    <t>坂烤燒排骨</t>
  </si>
  <si>
    <t>滷雞腿</t>
  </si>
  <si>
    <t>勁辣雞腿排(炸)</t>
  </si>
  <si>
    <t>中式燒肉排</t>
  </si>
  <si>
    <t>炸</t>
  </si>
  <si>
    <t>香滷豬排</t>
  </si>
  <si>
    <t>紅蘿蔔炒蛋</t>
  </si>
  <si>
    <t>紅蘿蔔</t>
  </si>
  <si>
    <t>麥克雞塊(加)(炸)</t>
  </si>
  <si>
    <t>芹香炒魷魚(海)</t>
  </si>
  <si>
    <t>煮</t>
  </si>
  <si>
    <t>雞丁</t>
  </si>
  <si>
    <t>滷香豬排</t>
  </si>
  <si>
    <t>醬汁雞排</t>
  </si>
  <si>
    <t>香Q白飯</t>
  </si>
  <si>
    <t>阿呆滷味</t>
  </si>
  <si>
    <t>波浪薯條(加)(炸)</t>
  </si>
  <si>
    <t>深色蔬菜</t>
  </si>
  <si>
    <t>紫菜蛋花湯</t>
  </si>
  <si>
    <t>地瓜飯</t>
  </si>
  <si>
    <t>醬燒豆腐(豆)</t>
  </si>
  <si>
    <t>塔香翅腿</t>
  </si>
  <si>
    <t>玉米濃湯(芡)</t>
  </si>
  <si>
    <t>和風炒麵</t>
  </si>
  <si>
    <t>翠綠雞柳</t>
  </si>
  <si>
    <t>端午肉粽(冷)</t>
  </si>
  <si>
    <t>淺色蔬菜</t>
  </si>
  <si>
    <t>菇菇肉絲湯</t>
  </si>
  <si>
    <t>五穀飯+乳品</t>
  </si>
  <si>
    <t>香炸雞腿(炸)</t>
  </si>
  <si>
    <t>炭火香腸(加)</t>
  </si>
  <si>
    <t>6/9-6/12放假</t>
  </si>
  <si>
    <t>白醬通心麵</t>
  </si>
  <si>
    <t>總燴鮮筍</t>
  </si>
  <si>
    <t>針菇肉絲湯</t>
  </si>
  <si>
    <t>味噌海芽湯</t>
  </si>
  <si>
    <t>韓式小火鍋(醃)</t>
  </si>
  <si>
    <t>柴魚蒸蛋(海)</t>
  </si>
  <si>
    <t>冬瓜排骨湯</t>
  </si>
  <si>
    <t>中華炒麵</t>
  </si>
  <si>
    <t>紐奧良雞翅</t>
  </si>
  <si>
    <t>翅小腿</t>
  </si>
  <si>
    <t>紅燒獅子頭</t>
  </si>
  <si>
    <t>五香滷米血</t>
  </si>
  <si>
    <t>咖哩雞</t>
  </si>
  <si>
    <t>滷香菇筍片</t>
  </si>
  <si>
    <t>關東煮</t>
  </si>
  <si>
    <t>壽喜燒肉片</t>
  </si>
  <si>
    <t>香酥柳葉魚(海)(炸)</t>
  </si>
  <si>
    <t>南瓜濃湯(芡)</t>
  </si>
  <si>
    <t>酸菜豬血湯</t>
  </si>
  <si>
    <t>鮮菇湯</t>
  </si>
  <si>
    <t>味噌豆腐湯(豆)</t>
  </si>
  <si>
    <t>總匯炒飯</t>
  </si>
  <si>
    <t>蒸地瓜</t>
  </si>
  <si>
    <t>刺瓜鮮燴</t>
  </si>
  <si>
    <t>京醬肉絲</t>
  </si>
  <si>
    <t>義式肉醬</t>
  </si>
  <si>
    <t>茄汁熱狗(加)</t>
  </si>
  <si>
    <t>泡菜豆腐鍋(豆)(醃)</t>
  </si>
  <si>
    <t>紫菜湯</t>
  </si>
  <si>
    <t>酸辣湯(豆)</t>
  </si>
  <si>
    <t>香菇雞湯</t>
  </si>
  <si>
    <t>日式味噌湯</t>
  </si>
  <si>
    <t>三杯雞</t>
  </si>
  <si>
    <t>宮保雞丁</t>
  </si>
  <si>
    <t>咖哩洋芋</t>
  </si>
  <si>
    <t>岩板燒肉</t>
  </si>
  <si>
    <t>麻婆豆腐(豆)</t>
  </si>
  <si>
    <t>佛跳牆</t>
  </si>
  <si>
    <t>榨菜肉絲湯(醃)</t>
  </si>
  <si>
    <t>玉米蛋花湯</t>
  </si>
  <si>
    <t>菜頭排骨湯</t>
  </si>
  <si>
    <t>花枝條</t>
  </si>
  <si>
    <t>芹香花枝條(海)(加)(炸)</t>
  </si>
  <si>
    <t>洋蔥炒蛋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</si>
</sst>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2"/>
      <name val="華康少女文字W3"/>
      <family val="1"/>
    </font>
    <font>
      <sz val="12"/>
      <name val="華康POP1體W7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10"/>
      <name val="細明體"/>
      <family val="3"/>
    </font>
    <font>
      <sz val="14"/>
      <name val="標楷體"/>
      <family val="4"/>
    </font>
    <font>
      <sz val="20"/>
      <color indexed="10"/>
      <name val="新細明體"/>
      <family val="1"/>
    </font>
    <font>
      <sz val="20"/>
      <color rgb="FFFF000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shrinkToFit="1"/>
    </xf>
    <xf numFmtId="0" fontId="24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7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13" xfId="0" applyFont="1" applyBorder="1" applyAlignment="1">
      <alignment horizontal="center"/>
    </xf>
    <xf numFmtId="0" fontId="26" fillId="24" borderId="14" xfId="0" applyFont="1" applyFill="1" applyBorder="1" applyAlignment="1">
      <alignment horizontal="center" vertical="center" shrinkToFit="1"/>
    </xf>
    <xf numFmtId="0" fontId="31" fillId="24" borderId="14" xfId="0" applyFont="1" applyFill="1" applyBorder="1" applyAlignment="1">
      <alignment horizontal="center" vertical="center" wrapText="1" shrinkToFit="1"/>
    </xf>
    <xf numFmtId="0" fontId="30" fillId="0" borderId="0" xfId="0" applyFont="1" applyAlignment="1">
      <alignment vertical="center"/>
    </xf>
    <xf numFmtId="0" fontId="27" fillId="0" borderId="15" xfId="0" applyFont="1" applyBorder="1" applyAlignment="1">
      <alignment horizontal="center"/>
    </xf>
    <xf numFmtId="0" fontId="26" fillId="0" borderId="16" xfId="0" applyFont="1" applyFill="1" applyBorder="1" applyAlignment="1">
      <alignment horizontal="left" vertical="center" shrinkToFit="1"/>
    </xf>
    <xf numFmtId="0" fontId="26" fillId="0" borderId="16" xfId="0" applyFont="1" applyBorder="1" applyAlignment="1">
      <alignment horizontal="left" vertical="center" shrinkToFit="1"/>
    </xf>
    <xf numFmtId="0" fontId="32" fillId="0" borderId="16" xfId="0" applyFont="1" applyBorder="1" applyAlignment="1">
      <alignment horizontal="left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6" fillId="0" borderId="16" xfId="0" applyFont="1" applyFill="1" applyBorder="1" applyAlignment="1">
      <alignment vertical="center" textRotation="180" shrinkToFit="1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right"/>
    </xf>
    <xf numFmtId="0" fontId="32" fillId="0" borderId="19" xfId="0" applyFont="1" applyBorder="1" applyAlignment="1">
      <alignment horizontal="left" vertical="center" shrinkToFit="1"/>
    </xf>
    <xf numFmtId="0" fontId="27" fillId="0" borderId="13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16" xfId="0" applyFont="1" applyBorder="1" applyAlignment="1">
      <alignment horizontal="left" vertical="center" wrapText="1" shrinkToFit="1"/>
    </xf>
    <xf numFmtId="0" fontId="26" fillId="0" borderId="17" xfId="0" applyFont="1" applyBorder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0" fontId="26" fillId="0" borderId="21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vertical="center" textRotation="180" shrinkToFit="1"/>
    </xf>
    <xf numFmtId="0" fontId="26" fillId="0" borderId="23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shrinkToFit="1"/>
    </xf>
    <xf numFmtId="0" fontId="34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255"/>
    </xf>
    <xf numFmtId="0" fontId="31" fillId="0" borderId="11" xfId="0" applyFont="1" applyBorder="1" applyAlignment="1">
      <alignment vertical="center" textRotation="255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13" xfId="0" applyFont="1" applyBorder="1" applyAlignment="1">
      <alignment horizontal="center"/>
    </xf>
    <xf numFmtId="0" fontId="32" fillId="24" borderId="14" xfId="0" applyFont="1" applyFill="1" applyBorder="1" applyAlignment="1">
      <alignment horizontal="center" vertical="center" shrinkToFit="1"/>
    </xf>
    <xf numFmtId="0" fontId="35" fillId="0" borderId="26" xfId="0" applyFont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15" xfId="0" applyFont="1" applyBorder="1" applyAlignment="1">
      <alignment horizontal="center"/>
    </xf>
    <xf numFmtId="0" fontId="35" fillId="0" borderId="29" xfId="0" applyFont="1" applyBorder="1" applyAlignment="1">
      <alignment horizontal="right"/>
    </xf>
    <xf numFmtId="0" fontId="35" fillId="0" borderId="16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2" fillId="0" borderId="16" xfId="0" applyFont="1" applyFill="1" applyBorder="1" applyAlignment="1">
      <alignment vertical="center" textRotation="180" shrinkToFit="1"/>
    </xf>
    <xf numFmtId="0" fontId="35" fillId="0" borderId="16" xfId="0" applyFont="1" applyBorder="1" applyAlignment="1">
      <alignment horizontal="left"/>
    </xf>
    <xf numFmtId="0" fontId="35" fillId="0" borderId="3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35" fillId="0" borderId="16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32" fillId="0" borderId="19" xfId="0" applyFont="1" applyFill="1" applyBorder="1" applyAlignment="1">
      <alignment vertical="center" textRotation="180" shrinkToFit="1"/>
    </xf>
    <xf numFmtId="0" fontId="35" fillId="0" borderId="33" xfId="0" applyFont="1" applyBorder="1" applyAlignment="1">
      <alignment horizontal="right"/>
    </xf>
    <xf numFmtId="0" fontId="35" fillId="0" borderId="19" xfId="0" applyFont="1" applyBorder="1" applyAlignment="1">
      <alignment horizontal="left"/>
    </xf>
    <xf numFmtId="0" fontId="35" fillId="0" borderId="34" xfId="0" applyFont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16" xfId="0" applyFont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32" fillId="0" borderId="21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top"/>
    </xf>
    <xf numFmtId="0" fontId="32" fillId="0" borderId="27" xfId="0" applyFont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2" fillId="0" borderId="23" xfId="0" applyFont="1" applyFill="1" applyBorder="1" applyAlignment="1">
      <alignment vertical="center" textRotation="180" shrinkToFit="1"/>
    </xf>
    <xf numFmtId="0" fontId="32" fillId="0" borderId="23" xfId="0" applyFont="1" applyBorder="1" applyAlignment="1">
      <alignment horizontal="left" vertical="center" shrinkToFit="1"/>
    </xf>
    <xf numFmtId="0" fontId="35" fillId="0" borderId="37" xfId="0" applyFont="1" applyBorder="1" applyAlignment="1">
      <alignment horizontal="right"/>
    </xf>
    <xf numFmtId="0" fontId="35" fillId="0" borderId="23" xfId="0" applyFont="1" applyBorder="1" applyAlignment="1">
      <alignment horizontal="left" vertical="center"/>
    </xf>
    <xf numFmtId="0" fontId="35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 shrinkToFit="1"/>
    </xf>
    <xf numFmtId="0" fontId="35" fillId="0" borderId="16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0" fillId="0" borderId="39" xfId="33" applyFont="1" applyBorder="1">
      <alignment/>
      <protection/>
    </xf>
    <xf numFmtId="0" fontId="0" fillId="0" borderId="39" xfId="33" applyBorder="1">
      <alignment/>
      <protection/>
    </xf>
    <xf numFmtId="0" fontId="41" fillId="0" borderId="11" xfId="0" applyFont="1" applyFill="1" applyBorder="1" applyAlignment="1">
      <alignment horizontal="center" vertical="center" textRotation="255"/>
    </xf>
    <xf numFmtId="0" fontId="0" fillId="0" borderId="40" xfId="33" applyFont="1" applyBorder="1">
      <alignment/>
      <protection/>
    </xf>
    <xf numFmtId="0" fontId="0" fillId="0" borderId="41" xfId="33" applyBorder="1">
      <alignment/>
      <protection/>
    </xf>
    <xf numFmtId="0" fontId="0" fillId="0" borderId="42" xfId="33" applyBorder="1">
      <alignment/>
      <protection/>
    </xf>
    <xf numFmtId="0" fontId="0" fillId="0" borderId="43" xfId="33" applyBorder="1">
      <alignment/>
      <protection/>
    </xf>
    <xf numFmtId="0" fontId="0" fillId="0" borderId="44" xfId="33" applyBorder="1">
      <alignment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0" fillId="0" borderId="0" xfId="33" applyFont="1">
      <alignment/>
      <protection/>
    </xf>
    <xf numFmtId="0" fontId="32" fillId="25" borderId="16" xfId="0" applyFont="1" applyFill="1" applyBorder="1" applyAlignment="1">
      <alignment horizontal="left" vertical="center" shrinkToFit="1"/>
    </xf>
    <xf numFmtId="0" fontId="43" fillId="0" borderId="16" xfId="0" applyFont="1" applyFill="1" applyBorder="1" applyAlignment="1">
      <alignment horizontal="left" vertical="center" shrinkToFit="1"/>
    </xf>
    <xf numFmtId="0" fontId="35" fillId="25" borderId="13" xfId="0" applyFont="1" applyFill="1" applyBorder="1" applyAlignment="1">
      <alignment horizontal="center"/>
    </xf>
    <xf numFmtId="0" fontId="35" fillId="25" borderId="15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 vertical="center" shrinkToFit="1"/>
    </xf>
    <xf numFmtId="0" fontId="0" fillId="25" borderId="22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198" fontId="21" fillId="0" borderId="49" xfId="0" applyNumberFormat="1" applyFont="1" applyBorder="1" applyAlignment="1">
      <alignment horizontal="center" vertical="center" wrapText="1"/>
    </xf>
    <xf numFmtId="198" fontId="21" fillId="0" borderId="50" xfId="0" applyNumberFormat="1" applyFont="1" applyBorder="1" applyAlignment="1">
      <alignment horizontal="center" vertical="center" wrapText="1"/>
    </xf>
    <xf numFmtId="198" fontId="21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198" fontId="21" fillId="0" borderId="53" xfId="0" applyNumberFormat="1" applyFont="1" applyBorder="1" applyAlignment="1">
      <alignment horizontal="center" vertical="center" wrapText="1"/>
    </xf>
    <xf numFmtId="198" fontId="21" fillId="0" borderId="54" xfId="0" applyNumberFormat="1" applyFont="1" applyBorder="1" applyAlignment="1">
      <alignment horizontal="center" vertical="center" wrapText="1"/>
    </xf>
    <xf numFmtId="198" fontId="21" fillId="0" borderId="55" xfId="0" applyNumberFormat="1" applyFont="1" applyBorder="1" applyAlignment="1">
      <alignment horizontal="center" vertical="center" wrapText="1"/>
    </xf>
    <xf numFmtId="198" fontId="21" fillId="25" borderId="50" xfId="0" applyNumberFormat="1" applyFont="1" applyFill="1" applyBorder="1" applyAlignment="1">
      <alignment horizontal="center" vertical="center" wrapText="1"/>
    </xf>
    <xf numFmtId="198" fontId="21" fillId="25" borderId="51" xfId="0" applyNumberFormat="1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 textRotation="180" shrinkToFit="1"/>
    </xf>
    <xf numFmtId="0" fontId="32" fillId="0" borderId="27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19" xfId="0" applyFont="1" applyFill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center" shrinkToFit="1"/>
    </xf>
    <xf numFmtId="0" fontId="29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shrinkToFit="1"/>
    </xf>
    <xf numFmtId="0" fontId="35" fillId="0" borderId="15" xfId="0" applyFont="1" applyBorder="1" applyAlignment="1">
      <alignment horizontal="center" vertical="center" textRotation="255" shrinkToFit="1"/>
    </xf>
    <xf numFmtId="0" fontId="31" fillId="0" borderId="56" xfId="0" applyFont="1" applyBorder="1" applyAlignment="1">
      <alignment horizontal="right" vertical="top"/>
    </xf>
    <xf numFmtId="0" fontId="35" fillId="0" borderId="15" xfId="0" applyFont="1" applyFill="1" applyBorder="1" applyAlignment="1">
      <alignment horizontal="center" vertical="center" textRotation="255" shrinkToFit="1"/>
    </xf>
    <xf numFmtId="0" fontId="35" fillId="25" borderId="15" xfId="0" applyFont="1" applyFill="1" applyBorder="1" applyAlignment="1">
      <alignment horizontal="center" vertical="center" textRotation="255" shrinkToFit="1"/>
    </xf>
    <xf numFmtId="0" fontId="28" fillId="0" borderId="14" xfId="0" applyFont="1" applyBorder="1" applyAlignment="1">
      <alignment horizontal="center" vertical="center" textRotation="180" shrinkToFit="1"/>
    </xf>
    <xf numFmtId="0" fontId="25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 shrinkToFit="1"/>
    </xf>
    <xf numFmtId="0" fontId="26" fillId="0" borderId="27" xfId="0" applyFont="1" applyFill="1" applyBorder="1" applyAlignment="1">
      <alignment horizontal="center" vertical="center" wrapText="1" shrinkToFit="1"/>
    </xf>
    <xf numFmtId="0" fontId="26" fillId="0" borderId="16" xfId="0" applyFont="1" applyFill="1" applyBorder="1" applyAlignment="1">
      <alignment horizontal="center" vertical="center" wrapText="1" shrinkToFit="1"/>
    </xf>
    <xf numFmtId="0" fontId="26" fillId="0" borderId="19" xfId="0" applyFont="1" applyFill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textRotation="255" shrinkToFit="1"/>
    </xf>
    <xf numFmtId="0" fontId="28" fillId="0" borderId="56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7">
      <selection activeCell="E24" sqref="E24:H24"/>
    </sheetView>
  </sheetViews>
  <sheetFormatPr defaultColWidth="9.00390625" defaultRowHeight="16.5"/>
  <cols>
    <col min="1" max="20" width="8.625" style="153" customWidth="1"/>
    <col min="21" max="16384" width="9.00390625" style="153" customWidth="1"/>
  </cols>
  <sheetData>
    <row r="1" spans="7:16" ht="18.75" customHeight="1" thickBot="1">
      <c r="G1" s="173" t="s">
        <v>203</v>
      </c>
      <c r="H1" s="173"/>
      <c r="I1" s="173"/>
      <c r="J1" s="173"/>
      <c r="K1" s="173"/>
      <c r="O1" s="166" t="s">
        <v>48</v>
      </c>
      <c r="P1" s="166"/>
    </row>
    <row r="2" spans="1:20" ht="16.5" customHeight="1">
      <c r="A2" s="182"/>
      <c r="B2" s="183"/>
      <c r="C2" s="183"/>
      <c r="D2" s="183"/>
      <c r="E2" s="183"/>
      <c r="F2" s="183"/>
      <c r="G2" s="183"/>
      <c r="H2" s="183"/>
      <c r="I2" s="183" t="s">
        <v>57</v>
      </c>
      <c r="J2" s="183"/>
      <c r="K2" s="183"/>
      <c r="L2" s="183"/>
      <c r="M2" s="183" t="s">
        <v>58</v>
      </c>
      <c r="N2" s="183"/>
      <c r="O2" s="183"/>
      <c r="P2" s="183"/>
      <c r="Q2" s="183" t="s">
        <v>59</v>
      </c>
      <c r="R2" s="183"/>
      <c r="S2" s="183"/>
      <c r="T2" s="184"/>
    </row>
    <row r="3" spans="1:20" s="154" customFormat="1" ht="16.5">
      <c r="A3" s="177"/>
      <c r="B3" s="178"/>
      <c r="C3" s="178"/>
      <c r="D3" s="178"/>
      <c r="E3" s="178"/>
      <c r="F3" s="178"/>
      <c r="G3" s="178"/>
      <c r="H3" s="178"/>
      <c r="I3" s="174" t="s">
        <v>235</v>
      </c>
      <c r="J3" s="175"/>
      <c r="K3" s="175"/>
      <c r="L3" s="176"/>
      <c r="M3" s="174" t="s">
        <v>240</v>
      </c>
      <c r="N3" s="175"/>
      <c r="O3" s="175"/>
      <c r="P3" s="176"/>
      <c r="Q3" s="174" t="s">
        <v>244</v>
      </c>
      <c r="R3" s="175"/>
      <c r="S3" s="175"/>
      <c r="T3" s="176"/>
    </row>
    <row r="4" spans="1:20" s="154" customFormat="1" ht="16.5">
      <c r="A4" s="185"/>
      <c r="B4" s="175"/>
      <c r="C4" s="175"/>
      <c r="D4" s="176"/>
      <c r="E4" s="185"/>
      <c r="F4" s="175"/>
      <c r="G4" s="175"/>
      <c r="H4" s="176"/>
      <c r="I4" s="174" t="s">
        <v>212</v>
      </c>
      <c r="J4" s="175"/>
      <c r="K4" s="175"/>
      <c r="L4" s="176"/>
      <c r="M4" s="174" t="s">
        <v>233</v>
      </c>
      <c r="N4" s="175"/>
      <c r="O4" s="175"/>
      <c r="P4" s="176"/>
      <c r="Q4" s="174" t="s">
        <v>234</v>
      </c>
      <c r="R4" s="175"/>
      <c r="S4" s="175"/>
      <c r="T4" s="176"/>
    </row>
    <row r="5" spans="1:20" s="154" customFormat="1" ht="16.5" customHeight="1">
      <c r="A5" s="185"/>
      <c r="B5" s="175"/>
      <c r="C5" s="175"/>
      <c r="D5" s="176"/>
      <c r="E5" s="174"/>
      <c r="F5" s="175"/>
      <c r="G5" s="175"/>
      <c r="H5" s="193"/>
      <c r="I5" s="174" t="s">
        <v>236</v>
      </c>
      <c r="J5" s="175"/>
      <c r="K5" s="175"/>
      <c r="L5" s="176"/>
      <c r="M5" s="174" t="s">
        <v>241</v>
      </c>
      <c r="N5" s="175"/>
      <c r="O5" s="175"/>
      <c r="P5" s="176"/>
      <c r="Q5" s="174" t="s">
        <v>245</v>
      </c>
      <c r="R5" s="175"/>
      <c r="S5" s="175"/>
      <c r="T5" s="176"/>
    </row>
    <row r="6" spans="1:20" s="154" customFormat="1" ht="16.5" customHeight="1">
      <c r="A6" s="185"/>
      <c r="B6" s="175"/>
      <c r="C6" s="175"/>
      <c r="D6" s="176"/>
      <c r="E6" s="174"/>
      <c r="F6" s="175"/>
      <c r="G6" s="175"/>
      <c r="H6" s="193"/>
      <c r="I6" s="174" t="s">
        <v>237</v>
      </c>
      <c r="J6" s="175"/>
      <c r="K6" s="175"/>
      <c r="L6" s="176"/>
      <c r="M6" s="174" t="s">
        <v>242</v>
      </c>
      <c r="N6" s="175"/>
      <c r="O6" s="175"/>
      <c r="P6" s="176"/>
      <c r="Q6" s="174" t="s">
        <v>246</v>
      </c>
      <c r="R6" s="175"/>
      <c r="S6" s="175"/>
      <c r="T6" s="176"/>
    </row>
    <row r="7" spans="1:20" s="154" customFormat="1" ht="16.5" customHeight="1">
      <c r="A7" s="185"/>
      <c r="B7" s="175"/>
      <c r="C7" s="175"/>
      <c r="D7" s="176"/>
      <c r="E7" s="179"/>
      <c r="F7" s="180"/>
      <c r="G7" s="180"/>
      <c r="H7" s="181"/>
      <c r="I7" s="174" t="s">
        <v>238</v>
      </c>
      <c r="J7" s="175"/>
      <c r="K7" s="175"/>
      <c r="L7" s="176"/>
      <c r="M7" s="174" t="s">
        <v>238</v>
      </c>
      <c r="N7" s="175"/>
      <c r="O7" s="175"/>
      <c r="P7" s="176"/>
      <c r="Q7" s="174" t="s">
        <v>247</v>
      </c>
      <c r="R7" s="175"/>
      <c r="S7" s="175"/>
      <c r="T7" s="176"/>
    </row>
    <row r="8" spans="1:20" s="154" customFormat="1" ht="16.5">
      <c r="A8" s="186"/>
      <c r="B8" s="180"/>
      <c r="C8" s="180"/>
      <c r="D8" s="187"/>
      <c r="E8" s="174"/>
      <c r="F8" s="175"/>
      <c r="G8" s="175"/>
      <c r="H8" s="193"/>
      <c r="I8" s="174" t="s">
        <v>239</v>
      </c>
      <c r="J8" s="175"/>
      <c r="K8" s="175"/>
      <c r="L8" s="176"/>
      <c r="M8" s="174" t="s">
        <v>243</v>
      </c>
      <c r="N8" s="175"/>
      <c r="O8" s="175"/>
      <c r="P8" s="176"/>
      <c r="Q8" s="174" t="s">
        <v>248</v>
      </c>
      <c r="R8" s="175"/>
      <c r="S8" s="175"/>
      <c r="T8" s="176"/>
    </row>
    <row r="9" spans="1:20" ht="16.5">
      <c r="A9" s="158" t="s">
        <v>41</v>
      </c>
      <c r="B9" s="156" t="str">
        <f>'第一週明細)'!W12</f>
        <v>0K</v>
      </c>
      <c r="C9" s="156" t="s">
        <v>9</v>
      </c>
      <c r="D9" s="156" t="str">
        <f>'第一週明細)'!W8</f>
        <v>0g</v>
      </c>
      <c r="E9" s="155" t="s">
        <v>41</v>
      </c>
      <c r="F9" s="156" t="str">
        <f>'第一週明細)'!W20</f>
        <v>0K</v>
      </c>
      <c r="G9" s="156" t="s">
        <v>9</v>
      </c>
      <c r="H9" s="156" t="str">
        <f>'第一週明細)'!W16</f>
        <v>0 g</v>
      </c>
      <c r="I9" s="155" t="s">
        <v>41</v>
      </c>
      <c r="J9" s="156" t="str">
        <f>'第一週明細)'!W28</f>
        <v>681.5K</v>
      </c>
      <c r="K9" s="156" t="s">
        <v>9</v>
      </c>
      <c r="L9" s="156" t="str">
        <f>'第一週明細)'!W24</f>
        <v>23.5 g</v>
      </c>
      <c r="M9" s="155" t="s">
        <v>41</v>
      </c>
      <c r="N9" s="156" t="str">
        <f>'第一週明細)'!W36</f>
        <v>734.1K</v>
      </c>
      <c r="O9" s="156" t="s">
        <v>9</v>
      </c>
      <c r="P9" s="156" t="str">
        <f>'第一週明細)'!W32</f>
        <v>26.5 g</v>
      </c>
      <c r="Q9" s="155" t="s">
        <v>41</v>
      </c>
      <c r="R9" s="156" t="str">
        <f>'第一週明細)'!W44</f>
        <v>734K</v>
      </c>
      <c r="S9" s="156" t="s">
        <v>9</v>
      </c>
      <c r="T9" s="159" t="str">
        <f>'第一週明細)'!W40</f>
        <v>26 g</v>
      </c>
    </row>
    <row r="10" spans="1:20" ht="17.25" thickBot="1">
      <c r="A10" s="160" t="s">
        <v>7</v>
      </c>
      <c r="B10" s="161" t="str">
        <f>'第一週明細)'!W6</f>
        <v>0g</v>
      </c>
      <c r="C10" s="161" t="s">
        <v>11</v>
      </c>
      <c r="D10" s="161" t="str">
        <f>'第一週明細)'!W10</f>
        <v>0g</v>
      </c>
      <c r="E10" s="161" t="s">
        <v>7</v>
      </c>
      <c r="F10" s="161" t="str">
        <f>'第一週明細)'!W14</f>
        <v>0 g</v>
      </c>
      <c r="G10" s="161" t="s">
        <v>11</v>
      </c>
      <c r="H10" s="161" t="str">
        <f>'第一週明細)'!W18</f>
        <v>0 g</v>
      </c>
      <c r="I10" s="161" t="s">
        <v>7</v>
      </c>
      <c r="J10" s="161" t="str">
        <f>'第一週明細)'!W22</f>
        <v>89.5 g</v>
      </c>
      <c r="K10" s="161" t="s">
        <v>11</v>
      </c>
      <c r="L10" s="161" t="str">
        <f>'第一週明細)'!W26</f>
        <v>28 g</v>
      </c>
      <c r="M10" s="161" t="s">
        <v>7</v>
      </c>
      <c r="N10" s="161" t="str">
        <f>'第一週明細)'!W30</f>
        <v>91.5 g</v>
      </c>
      <c r="O10" s="161" t="s">
        <v>11</v>
      </c>
      <c r="P10" s="161" t="str">
        <f>'第一週明細)'!W34</f>
        <v>32.4 g</v>
      </c>
      <c r="Q10" s="161" t="s">
        <v>7</v>
      </c>
      <c r="R10" s="161" t="str">
        <f>'第一週明細)'!W38</f>
        <v>93 g</v>
      </c>
      <c r="S10" s="161" t="s">
        <v>11</v>
      </c>
      <c r="T10" s="162" t="str">
        <f>'第一週明細)'!W42</f>
        <v>32 g</v>
      </c>
    </row>
    <row r="11" spans="1:20" ht="16.5">
      <c r="A11" s="182" t="s">
        <v>60</v>
      </c>
      <c r="B11" s="183"/>
      <c r="C11" s="183"/>
      <c r="D11" s="183"/>
      <c r="E11" s="183" t="s">
        <v>61</v>
      </c>
      <c r="F11" s="183"/>
      <c r="G11" s="183"/>
      <c r="H11" s="183"/>
      <c r="I11" s="188" t="s">
        <v>62</v>
      </c>
      <c r="J11" s="189"/>
      <c r="K11" s="189"/>
      <c r="L11" s="190"/>
      <c r="M11" s="183" t="s">
        <v>63</v>
      </c>
      <c r="N11" s="183"/>
      <c r="O11" s="183"/>
      <c r="P11" s="183"/>
      <c r="Q11" s="191" t="s">
        <v>64</v>
      </c>
      <c r="R11" s="191"/>
      <c r="S11" s="191"/>
      <c r="T11" s="192"/>
    </row>
    <row r="12" spans="1:20" s="154" customFormat="1" ht="16.5">
      <c r="A12" s="177" t="s">
        <v>204</v>
      </c>
      <c r="B12" s="178"/>
      <c r="C12" s="178"/>
      <c r="D12" s="178"/>
      <c r="E12" s="174" t="s">
        <v>249</v>
      </c>
      <c r="F12" s="175"/>
      <c r="G12" s="175"/>
      <c r="H12" s="176"/>
      <c r="I12" s="174" t="s">
        <v>235</v>
      </c>
      <c r="J12" s="175"/>
      <c r="K12" s="175"/>
      <c r="L12" s="176"/>
      <c r="M12" s="174"/>
      <c r="N12" s="175"/>
      <c r="O12" s="175"/>
      <c r="P12" s="176"/>
      <c r="Q12" s="174" t="s">
        <v>235</v>
      </c>
      <c r="R12" s="175"/>
      <c r="S12" s="175"/>
      <c r="T12" s="176"/>
    </row>
    <row r="13" spans="1:20" s="154" customFormat="1" ht="16.5">
      <c r="A13" s="177" t="s">
        <v>116</v>
      </c>
      <c r="B13" s="178"/>
      <c r="C13" s="178"/>
      <c r="D13" s="178"/>
      <c r="E13" s="174" t="s">
        <v>215</v>
      </c>
      <c r="F13" s="175"/>
      <c r="G13" s="175"/>
      <c r="H13" s="176"/>
      <c r="I13" s="174" t="s">
        <v>250</v>
      </c>
      <c r="J13" s="175"/>
      <c r="K13" s="175"/>
      <c r="L13" s="176"/>
      <c r="M13" s="174"/>
      <c r="N13" s="175"/>
      <c r="O13" s="175"/>
      <c r="P13" s="176"/>
      <c r="Q13" s="174" t="s">
        <v>217</v>
      </c>
      <c r="R13" s="175"/>
      <c r="S13" s="175"/>
      <c r="T13" s="176"/>
    </row>
    <row r="14" spans="1:20" s="154" customFormat="1" ht="16.5" customHeight="1">
      <c r="A14" s="177" t="s">
        <v>117</v>
      </c>
      <c r="B14" s="178"/>
      <c r="C14" s="178"/>
      <c r="D14" s="178"/>
      <c r="E14" s="174" t="s">
        <v>216</v>
      </c>
      <c r="F14" s="175"/>
      <c r="G14" s="175"/>
      <c r="H14" s="176"/>
      <c r="I14" s="174" t="s">
        <v>251</v>
      </c>
      <c r="J14" s="175"/>
      <c r="K14" s="175"/>
      <c r="L14" s="176"/>
      <c r="M14" s="174" t="s">
        <v>252</v>
      </c>
      <c r="N14" s="175"/>
      <c r="O14" s="175"/>
      <c r="P14" s="176"/>
      <c r="Q14" s="174" t="s">
        <v>257</v>
      </c>
      <c r="R14" s="175"/>
      <c r="S14" s="175"/>
      <c r="T14" s="176"/>
    </row>
    <row r="15" spans="1:20" s="154" customFormat="1" ht="16.5" customHeight="1">
      <c r="A15" s="177" t="s">
        <v>118</v>
      </c>
      <c r="B15" s="178"/>
      <c r="C15" s="178"/>
      <c r="D15" s="178"/>
      <c r="E15" s="174" t="s">
        <v>253</v>
      </c>
      <c r="F15" s="175"/>
      <c r="G15" s="175"/>
      <c r="H15" s="176"/>
      <c r="I15" s="174" t="s">
        <v>254</v>
      </c>
      <c r="J15" s="175"/>
      <c r="K15" s="175"/>
      <c r="L15" s="176"/>
      <c r="M15" s="174"/>
      <c r="N15" s="175"/>
      <c r="O15" s="175"/>
      <c r="P15" s="176"/>
      <c r="Q15" s="174" t="s">
        <v>258</v>
      </c>
      <c r="R15" s="175"/>
      <c r="S15" s="175"/>
      <c r="T15" s="176"/>
    </row>
    <row r="16" spans="1:20" s="154" customFormat="1" ht="16.5" customHeight="1">
      <c r="A16" s="179" t="s">
        <v>89</v>
      </c>
      <c r="B16" s="180"/>
      <c r="C16" s="180"/>
      <c r="D16" s="181"/>
      <c r="E16" s="174" t="s">
        <v>238</v>
      </c>
      <c r="F16" s="175"/>
      <c r="G16" s="175"/>
      <c r="H16" s="176"/>
      <c r="I16" s="174" t="s">
        <v>238</v>
      </c>
      <c r="J16" s="175"/>
      <c r="K16" s="175"/>
      <c r="L16" s="176"/>
      <c r="M16" s="174"/>
      <c r="N16" s="175"/>
      <c r="O16" s="175"/>
      <c r="P16" s="176"/>
      <c r="Q16" s="174" t="s">
        <v>238</v>
      </c>
      <c r="R16" s="175"/>
      <c r="S16" s="175"/>
      <c r="T16" s="176"/>
    </row>
    <row r="17" spans="1:20" s="154" customFormat="1" ht="16.5" customHeight="1">
      <c r="A17" s="177" t="s">
        <v>119</v>
      </c>
      <c r="B17" s="178"/>
      <c r="C17" s="178"/>
      <c r="D17" s="178"/>
      <c r="E17" s="174" t="s">
        <v>255</v>
      </c>
      <c r="F17" s="175"/>
      <c r="G17" s="175"/>
      <c r="H17" s="176"/>
      <c r="I17" s="174" t="s">
        <v>256</v>
      </c>
      <c r="J17" s="175"/>
      <c r="K17" s="175"/>
      <c r="L17" s="176"/>
      <c r="M17" s="174"/>
      <c r="N17" s="175"/>
      <c r="O17" s="175"/>
      <c r="P17" s="176"/>
      <c r="Q17" s="174" t="s">
        <v>259</v>
      </c>
      <c r="R17" s="175"/>
      <c r="S17" s="175"/>
      <c r="T17" s="176"/>
    </row>
    <row r="18" spans="1:20" ht="16.5">
      <c r="A18" s="158" t="s">
        <v>41</v>
      </c>
      <c r="B18" s="156" t="str">
        <f>'第二週明細'!W12</f>
        <v>733K</v>
      </c>
      <c r="C18" s="156" t="s">
        <v>9</v>
      </c>
      <c r="D18" s="156" t="str">
        <f>'第二週明細'!W8</f>
        <v>25g</v>
      </c>
      <c r="E18" s="155" t="s">
        <v>41</v>
      </c>
      <c r="F18" s="156" t="str">
        <f>'第二週明細'!W20</f>
        <v>908.1K</v>
      </c>
      <c r="G18" s="156" t="s">
        <v>9</v>
      </c>
      <c r="H18" s="156" t="str">
        <f>'第二週明細'!W16</f>
        <v>32.1 g</v>
      </c>
      <c r="I18" s="155" t="s">
        <v>41</v>
      </c>
      <c r="J18" s="156" t="str">
        <f>'第二週明細'!W28</f>
        <v>746.2K</v>
      </c>
      <c r="K18" s="156" t="s">
        <v>9</v>
      </c>
      <c r="L18" s="156" t="str">
        <f>'第二週明細'!W24</f>
        <v>27 g</v>
      </c>
      <c r="M18" s="155" t="s">
        <v>41</v>
      </c>
      <c r="N18" s="156" t="str">
        <f>'第二週明細'!W36</f>
        <v>0K</v>
      </c>
      <c r="O18" s="156" t="s">
        <v>9</v>
      </c>
      <c r="P18" s="156" t="str">
        <f>'第二週明細'!W32</f>
        <v>0 g</v>
      </c>
      <c r="Q18" s="155" t="s">
        <v>41</v>
      </c>
      <c r="R18" s="156" t="str">
        <f>'第二週明細'!W44</f>
        <v>741.3K</v>
      </c>
      <c r="S18" s="156" t="s">
        <v>9</v>
      </c>
      <c r="T18" s="159" t="str">
        <f>'第二週明細'!W40</f>
        <v>26.5 g</v>
      </c>
    </row>
    <row r="19" spans="1:20" ht="17.25" thickBot="1">
      <c r="A19" s="160" t="s">
        <v>7</v>
      </c>
      <c r="B19" s="161" t="str">
        <f>'第二週明細'!W6</f>
        <v>96g</v>
      </c>
      <c r="C19" s="161" t="s">
        <v>11</v>
      </c>
      <c r="D19" s="161" t="str">
        <f>'第二週明細'!W10</f>
        <v>31g</v>
      </c>
      <c r="E19" s="161" t="s">
        <v>7</v>
      </c>
      <c r="F19" s="161" t="str">
        <f>'第二週明細'!W14</f>
        <v>110.8 g</v>
      </c>
      <c r="G19" s="161" t="s">
        <v>11</v>
      </c>
      <c r="H19" s="161" t="str">
        <f>'第二週明細'!W18</f>
        <v>44 g</v>
      </c>
      <c r="I19" s="161" t="s">
        <v>7</v>
      </c>
      <c r="J19" s="161" t="str">
        <f>'第二週明細'!W22</f>
        <v>92.5 g</v>
      </c>
      <c r="K19" s="161" t="s">
        <v>11</v>
      </c>
      <c r="L19" s="161" t="str">
        <f>'第二週明細'!W26</f>
        <v>33.3 g</v>
      </c>
      <c r="M19" s="161" t="s">
        <v>7</v>
      </c>
      <c r="N19" s="161" t="str">
        <f>'第二週明細'!W30</f>
        <v>0 g</v>
      </c>
      <c r="O19" s="161" t="s">
        <v>11</v>
      </c>
      <c r="P19" s="161" t="str">
        <f>'第二週明細'!W34</f>
        <v>0 g</v>
      </c>
      <c r="Q19" s="161" t="s">
        <v>7</v>
      </c>
      <c r="R19" s="161" t="str">
        <f>'第二週明細'!W38</f>
        <v>93 g</v>
      </c>
      <c r="S19" s="161" t="s">
        <v>11</v>
      </c>
      <c r="T19" s="162" t="str">
        <f>'第二週明細'!W42</f>
        <v>32.7 g</v>
      </c>
    </row>
    <row r="20" spans="1:20" ht="16.5">
      <c r="A20" s="182" t="s">
        <v>65</v>
      </c>
      <c r="B20" s="183"/>
      <c r="C20" s="183"/>
      <c r="D20" s="183"/>
      <c r="E20" s="183" t="s">
        <v>66</v>
      </c>
      <c r="F20" s="183"/>
      <c r="G20" s="183"/>
      <c r="H20" s="183"/>
      <c r="I20" s="183" t="s">
        <v>67</v>
      </c>
      <c r="J20" s="183"/>
      <c r="K20" s="183"/>
      <c r="L20" s="183"/>
      <c r="M20" s="183" t="s">
        <v>68</v>
      </c>
      <c r="N20" s="183"/>
      <c r="O20" s="183"/>
      <c r="P20" s="183"/>
      <c r="Q20" s="183" t="s">
        <v>69</v>
      </c>
      <c r="R20" s="183"/>
      <c r="S20" s="183"/>
      <c r="T20" s="184"/>
    </row>
    <row r="21" spans="1:20" s="154" customFormat="1" ht="16.5">
      <c r="A21" s="177" t="s">
        <v>204</v>
      </c>
      <c r="B21" s="178"/>
      <c r="C21" s="178"/>
      <c r="D21" s="178"/>
      <c r="E21" s="174" t="s">
        <v>249</v>
      </c>
      <c r="F21" s="175"/>
      <c r="G21" s="175"/>
      <c r="H21" s="176"/>
      <c r="I21" s="174" t="s">
        <v>235</v>
      </c>
      <c r="J21" s="175"/>
      <c r="K21" s="175"/>
      <c r="L21" s="176"/>
      <c r="M21" s="174" t="s">
        <v>240</v>
      </c>
      <c r="N21" s="175"/>
      <c r="O21" s="175"/>
      <c r="P21" s="176"/>
      <c r="Q21" s="174" t="s">
        <v>260</v>
      </c>
      <c r="R21" s="175"/>
      <c r="S21" s="175"/>
      <c r="T21" s="176"/>
    </row>
    <row r="22" spans="1:20" s="154" customFormat="1" ht="16.5">
      <c r="A22" s="185" t="s">
        <v>120</v>
      </c>
      <c r="B22" s="175"/>
      <c r="C22" s="175"/>
      <c r="D22" s="176"/>
      <c r="E22" s="174" t="s">
        <v>219</v>
      </c>
      <c r="F22" s="175"/>
      <c r="G22" s="175"/>
      <c r="H22" s="176"/>
      <c r="I22" s="174" t="s">
        <v>218</v>
      </c>
      <c r="J22" s="175"/>
      <c r="K22" s="175"/>
      <c r="L22" s="176"/>
      <c r="M22" s="174" t="s">
        <v>261</v>
      </c>
      <c r="N22" s="175"/>
      <c r="O22" s="175"/>
      <c r="P22" s="176"/>
      <c r="Q22" s="174" t="s">
        <v>220</v>
      </c>
      <c r="R22" s="175"/>
      <c r="S22" s="175"/>
      <c r="T22" s="176"/>
    </row>
    <row r="23" spans="1:20" s="154" customFormat="1" ht="16.5">
      <c r="A23" s="185" t="s">
        <v>296</v>
      </c>
      <c r="B23" s="175"/>
      <c r="C23" s="175"/>
      <c r="D23" s="176"/>
      <c r="E23" s="174" t="s">
        <v>262</v>
      </c>
      <c r="F23" s="175"/>
      <c r="G23" s="175"/>
      <c r="H23" s="176"/>
      <c r="I23" s="174" t="s">
        <v>263</v>
      </c>
      <c r="J23" s="175"/>
      <c r="K23" s="175"/>
      <c r="L23" s="176"/>
      <c r="M23" s="174" t="s">
        <v>264</v>
      </c>
      <c r="N23" s="175"/>
      <c r="O23" s="175"/>
      <c r="P23" s="176"/>
      <c r="Q23" s="174" t="s">
        <v>265</v>
      </c>
      <c r="R23" s="175"/>
      <c r="S23" s="175"/>
      <c r="T23" s="176"/>
    </row>
    <row r="24" spans="1:20" s="154" customFormat="1" ht="16.5">
      <c r="A24" s="185" t="s">
        <v>121</v>
      </c>
      <c r="B24" s="175"/>
      <c r="C24" s="175"/>
      <c r="D24" s="176"/>
      <c r="E24" s="174" t="s">
        <v>266</v>
      </c>
      <c r="F24" s="175"/>
      <c r="G24" s="175"/>
      <c r="H24" s="176"/>
      <c r="I24" s="174" t="s">
        <v>267</v>
      </c>
      <c r="J24" s="175"/>
      <c r="K24" s="175"/>
      <c r="L24" s="176"/>
      <c r="M24" s="174" t="s">
        <v>268</v>
      </c>
      <c r="N24" s="175"/>
      <c r="O24" s="175"/>
      <c r="P24" s="176"/>
      <c r="Q24" s="174" t="s">
        <v>269</v>
      </c>
      <c r="R24" s="175"/>
      <c r="S24" s="175"/>
      <c r="T24" s="176"/>
    </row>
    <row r="25" spans="1:20" s="154" customFormat="1" ht="16.5" customHeight="1">
      <c r="A25" s="186" t="s">
        <v>88</v>
      </c>
      <c r="B25" s="180"/>
      <c r="C25" s="180"/>
      <c r="D25" s="187"/>
      <c r="E25" s="174" t="s">
        <v>238</v>
      </c>
      <c r="F25" s="175"/>
      <c r="G25" s="175"/>
      <c r="H25" s="176"/>
      <c r="I25" s="174" t="s">
        <v>247</v>
      </c>
      <c r="J25" s="175"/>
      <c r="K25" s="175"/>
      <c r="L25" s="176"/>
      <c r="M25" s="174" t="s">
        <v>238</v>
      </c>
      <c r="N25" s="175"/>
      <c r="O25" s="175"/>
      <c r="P25" s="176"/>
      <c r="Q25" s="174" t="s">
        <v>247</v>
      </c>
      <c r="R25" s="175"/>
      <c r="S25" s="175"/>
      <c r="T25" s="176"/>
    </row>
    <row r="26" spans="1:20" s="154" customFormat="1" ht="16.5">
      <c r="A26" s="185" t="s">
        <v>122</v>
      </c>
      <c r="B26" s="175"/>
      <c r="C26" s="175"/>
      <c r="D26" s="176"/>
      <c r="E26" s="174" t="s">
        <v>270</v>
      </c>
      <c r="F26" s="175"/>
      <c r="G26" s="175"/>
      <c r="H26" s="176"/>
      <c r="I26" s="174" t="s">
        <v>271</v>
      </c>
      <c r="J26" s="175"/>
      <c r="K26" s="175"/>
      <c r="L26" s="176"/>
      <c r="M26" s="174" t="s">
        <v>272</v>
      </c>
      <c r="N26" s="175"/>
      <c r="O26" s="175"/>
      <c r="P26" s="176"/>
      <c r="Q26" s="174" t="s">
        <v>273</v>
      </c>
      <c r="R26" s="175"/>
      <c r="S26" s="175"/>
      <c r="T26" s="176"/>
    </row>
    <row r="27" spans="1:20" ht="16.5">
      <c r="A27" s="158" t="s">
        <v>41</v>
      </c>
      <c r="B27" s="156" t="str">
        <f>'第三週明細'!W12</f>
        <v>770.6K</v>
      </c>
      <c r="C27" s="156" t="s">
        <v>9</v>
      </c>
      <c r="D27" s="156" t="str">
        <f>'第三週明細'!W8</f>
        <v>26.6g</v>
      </c>
      <c r="E27" s="155" t="s">
        <v>41</v>
      </c>
      <c r="F27" s="156" t="str">
        <f>'第三週明細'!W20</f>
        <v>847.6K</v>
      </c>
      <c r="G27" s="156" t="s">
        <v>9</v>
      </c>
      <c r="H27" s="156" t="str">
        <f>'第三週明細'!W16</f>
        <v>30 g</v>
      </c>
      <c r="I27" s="155" t="s">
        <v>41</v>
      </c>
      <c r="J27" s="156" t="str">
        <f>'第三週明細'!W28</f>
        <v>717K</v>
      </c>
      <c r="K27" s="156" t="s">
        <v>9</v>
      </c>
      <c r="L27" s="156" t="str">
        <f>'第三週明細'!W24</f>
        <v>25 g</v>
      </c>
      <c r="M27" s="155" t="s">
        <v>41</v>
      </c>
      <c r="N27" s="156" t="str">
        <f>'第三週明細'!W36</f>
        <v>738.9K</v>
      </c>
      <c r="O27" s="156" t="s">
        <v>9</v>
      </c>
      <c r="P27" s="156" t="str">
        <f>'第三週明細'!W32</f>
        <v>26.5 g</v>
      </c>
      <c r="Q27" s="155" t="s">
        <v>41</v>
      </c>
      <c r="R27" s="156" t="str">
        <f>'第三週明細'!W44</f>
        <v>759.8K</v>
      </c>
      <c r="S27" s="156" t="s">
        <v>9</v>
      </c>
      <c r="T27" s="159" t="str">
        <f>'第三週明細'!W40</f>
        <v>27 g</v>
      </c>
    </row>
    <row r="28" spans="1:20" ht="17.25" thickBot="1">
      <c r="A28" s="160" t="s">
        <v>7</v>
      </c>
      <c r="B28" s="161" t="str">
        <f>'第三週明細'!W6</f>
        <v>98.8g</v>
      </c>
      <c r="C28" s="161" t="s">
        <v>11</v>
      </c>
      <c r="D28" s="161" t="str">
        <f>'第三週明細'!W10</f>
        <v>34g</v>
      </c>
      <c r="E28" s="161" t="s">
        <v>7</v>
      </c>
      <c r="F28" s="161" t="str">
        <f>'第三週明細'!W14</f>
        <v>104.5 g</v>
      </c>
      <c r="G28" s="161" t="s">
        <v>11</v>
      </c>
      <c r="H28" s="161" t="str">
        <f>'第三週明細'!W18</f>
        <v>39.9 g</v>
      </c>
      <c r="I28" s="161" t="s">
        <v>7</v>
      </c>
      <c r="J28" s="161" t="str">
        <f>'第三週明細'!W22</f>
        <v>92.5 g</v>
      </c>
      <c r="K28" s="161" t="s">
        <v>11</v>
      </c>
      <c r="L28" s="161" t="str">
        <f>'第三週明細'!W26</f>
        <v>30.5 g</v>
      </c>
      <c r="M28" s="161" t="s">
        <v>7</v>
      </c>
      <c r="N28" s="161" t="str">
        <f>'第三週明細'!W30</f>
        <v>92.5 g</v>
      </c>
      <c r="O28" s="161" t="s">
        <v>11</v>
      </c>
      <c r="P28" s="161" t="str">
        <f>'第三週明細'!W34</f>
        <v>32.6 g</v>
      </c>
      <c r="Q28" s="161" t="s">
        <v>7</v>
      </c>
      <c r="R28" s="161" t="str">
        <f>'第三週明細'!W38</f>
        <v>95.5 g</v>
      </c>
      <c r="S28" s="161" t="s">
        <v>11</v>
      </c>
      <c r="T28" s="162" t="str">
        <f>'第三週明細'!W42</f>
        <v>33.7 g</v>
      </c>
    </row>
    <row r="29" spans="1:20" ht="16.5">
      <c r="A29" s="182" t="s">
        <v>70</v>
      </c>
      <c r="B29" s="183"/>
      <c r="C29" s="183"/>
      <c r="D29" s="183"/>
      <c r="E29" s="183" t="s">
        <v>71</v>
      </c>
      <c r="F29" s="183"/>
      <c r="G29" s="183"/>
      <c r="H29" s="183"/>
      <c r="I29" s="183" t="s">
        <v>72</v>
      </c>
      <c r="J29" s="183"/>
      <c r="K29" s="183"/>
      <c r="L29" s="183"/>
      <c r="M29" s="183" t="s">
        <v>73</v>
      </c>
      <c r="N29" s="183"/>
      <c r="O29" s="183"/>
      <c r="P29" s="183"/>
      <c r="Q29" s="183" t="s">
        <v>74</v>
      </c>
      <c r="R29" s="183"/>
      <c r="S29" s="183"/>
      <c r="T29" s="184"/>
    </row>
    <row r="30" spans="1:20" s="154" customFormat="1" ht="16.5">
      <c r="A30" s="177" t="s">
        <v>204</v>
      </c>
      <c r="B30" s="178"/>
      <c r="C30" s="178"/>
      <c r="D30" s="178"/>
      <c r="E30" s="174" t="s">
        <v>249</v>
      </c>
      <c r="F30" s="175"/>
      <c r="G30" s="175"/>
      <c r="H30" s="176"/>
      <c r="I30" s="174" t="s">
        <v>235</v>
      </c>
      <c r="J30" s="175"/>
      <c r="K30" s="175"/>
      <c r="L30" s="176"/>
      <c r="M30" s="174" t="s">
        <v>240</v>
      </c>
      <c r="N30" s="175"/>
      <c r="O30" s="175"/>
      <c r="P30" s="176"/>
      <c r="Q30" s="174" t="s">
        <v>274</v>
      </c>
      <c r="R30" s="175"/>
      <c r="S30" s="175"/>
      <c r="T30" s="176"/>
    </row>
    <row r="31" spans="1:20" s="154" customFormat="1" ht="16.5">
      <c r="A31" s="177" t="s">
        <v>123</v>
      </c>
      <c r="B31" s="178"/>
      <c r="C31" s="178"/>
      <c r="D31" s="178"/>
      <c r="E31" s="174" t="s">
        <v>221</v>
      </c>
      <c r="F31" s="175"/>
      <c r="G31" s="175"/>
      <c r="H31" s="176"/>
      <c r="I31" s="174" t="s">
        <v>222</v>
      </c>
      <c r="J31" s="175"/>
      <c r="K31" s="175"/>
      <c r="L31" s="176"/>
      <c r="M31" s="174" t="s">
        <v>224</v>
      </c>
      <c r="N31" s="175"/>
      <c r="O31" s="175"/>
      <c r="P31" s="176"/>
      <c r="Q31" s="174" t="s">
        <v>223</v>
      </c>
      <c r="R31" s="175"/>
      <c r="S31" s="175"/>
      <c r="T31" s="176"/>
    </row>
    <row r="32" spans="1:20" s="154" customFormat="1" ht="16.5">
      <c r="A32" s="177" t="s">
        <v>124</v>
      </c>
      <c r="B32" s="178"/>
      <c r="C32" s="178"/>
      <c r="D32" s="178"/>
      <c r="E32" s="174" t="s">
        <v>275</v>
      </c>
      <c r="F32" s="175"/>
      <c r="G32" s="175"/>
      <c r="H32" s="176"/>
      <c r="I32" s="174" t="s">
        <v>276</v>
      </c>
      <c r="J32" s="175"/>
      <c r="K32" s="175"/>
      <c r="L32" s="176"/>
      <c r="M32" s="174" t="s">
        <v>227</v>
      </c>
      <c r="N32" s="175"/>
      <c r="O32" s="175"/>
      <c r="P32" s="176"/>
      <c r="Q32" s="174" t="s">
        <v>277</v>
      </c>
      <c r="R32" s="175"/>
      <c r="S32" s="175"/>
      <c r="T32" s="176"/>
    </row>
    <row r="33" spans="1:20" s="154" customFormat="1" ht="16.5" customHeight="1">
      <c r="A33" s="177" t="s">
        <v>125</v>
      </c>
      <c r="B33" s="178"/>
      <c r="C33" s="178"/>
      <c r="D33" s="178"/>
      <c r="E33" s="174" t="s">
        <v>278</v>
      </c>
      <c r="F33" s="175"/>
      <c r="G33" s="175"/>
      <c r="H33" s="176"/>
      <c r="I33" s="174" t="s">
        <v>279</v>
      </c>
      <c r="J33" s="175"/>
      <c r="K33" s="175"/>
      <c r="L33" s="176"/>
      <c r="M33" s="174" t="s">
        <v>295</v>
      </c>
      <c r="N33" s="175"/>
      <c r="O33" s="175"/>
      <c r="P33" s="176"/>
      <c r="Q33" s="174" t="s">
        <v>280</v>
      </c>
      <c r="R33" s="175"/>
      <c r="S33" s="175"/>
      <c r="T33" s="176"/>
    </row>
    <row r="34" spans="1:20" s="154" customFormat="1" ht="16.5" customHeight="1">
      <c r="A34" s="179" t="s">
        <v>89</v>
      </c>
      <c r="B34" s="180"/>
      <c r="C34" s="180"/>
      <c r="D34" s="181"/>
      <c r="E34" s="174" t="s">
        <v>238</v>
      </c>
      <c r="F34" s="175"/>
      <c r="G34" s="175"/>
      <c r="H34" s="176"/>
      <c r="I34" s="174" t="s">
        <v>238</v>
      </c>
      <c r="J34" s="175"/>
      <c r="K34" s="175"/>
      <c r="L34" s="176"/>
      <c r="M34" s="174" t="s">
        <v>247</v>
      </c>
      <c r="N34" s="175"/>
      <c r="O34" s="175"/>
      <c r="P34" s="176"/>
      <c r="Q34" s="174" t="s">
        <v>238</v>
      </c>
      <c r="R34" s="175"/>
      <c r="S34" s="175"/>
      <c r="T34" s="176"/>
    </row>
    <row r="35" spans="1:20" s="154" customFormat="1" ht="16.5">
      <c r="A35" s="177" t="s">
        <v>126</v>
      </c>
      <c r="B35" s="178"/>
      <c r="C35" s="178"/>
      <c r="D35" s="178"/>
      <c r="E35" s="174" t="s">
        <v>281</v>
      </c>
      <c r="F35" s="175"/>
      <c r="G35" s="175"/>
      <c r="H35" s="176"/>
      <c r="I35" s="174" t="s">
        <v>282</v>
      </c>
      <c r="J35" s="175"/>
      <c r="K35" s="175"/>
      <c r="L35" s="176"/>
      <c r="M35" s="174" t="s">
        <v>283</v>
      </c>
      <c r="N35" s="175"/>
      <c r="O35" s="175"/>
      <c r="P35" s="176"/>
      <c r="Q35" s="174" t="s">
        <v>284</v>
      </c>
      <c r="R35" s="175"/>
      <c r="S35" s="175"/>
      <c r="T35" s="176"/>
    </row>
    <row r="36" spans="1:20" ht="16.5">
      <c r="A36" s="158" t="s">
        <v>41</v>
      </c>
      <c r="B36" s="156" t="str">
        <f>'第四周明細'!W12</f>
        <v>723.8K</v>
      </c>
      <c r="C36" s="156" t="s">
        <v>9</v>
      </c>
      <c r="D36" s="156" t="str">
        <f>'第四周明細'!W8</f>
        <v>25g</v>
      </c>
      <c r="E36" s="155" t="s">
        <v>41</v>
      </c>
      <c r="F36" s="156" t="str">
        <f>'第四周明細'!W20</f>
        <v>854.9K</v>
      </c>
      <c r="G36" s="156" t="s">
        <v>9</v>
      </c>
      <c r="H36" s="156" t="str">
        <f>'第四周明細'!W16</f>
        <v>30.5 g</v>
      </c>
      <c r="I36" s="155" t="s">
        <v>41</v>
      </c>
      <c r="J36" s="156" t="str">
        <f>'第四周明細'!W28</f>
        <v>746.2K</v>
      </c>
      <c r="K36" s="156" t="s">
        <v>9</v>
      </c>
      <c r="L36" s="156" t="str">
        <f>'第四周明細'!W24</f>
        <v>27 g</v>
      </c>
      <c r="M36" s="155" t="s">
        <v>41</v>
      </c>
      <c r="N36" s="156" t="str">
        <f>'第四周明細'!W36</f>
        <v>698.2K</v>
      </c>
      <c r="O36" s="156" t="s">
        <v>9</v>
      </c>
      <c r="P36" s="156" t="str">
        <f>'第四周明細'!W32</f>
        <v>27 g</v>
      </c>
      <c r="Q36" s="155" t="s">
        <v>41</v>
      </c>
      <c r="R36" s="156" t="str">
        <f>'第四周明細'!W44</f>
        <v>754.9K</v>
      </c>
      <c r="S36" s="156" t="s">
        <v>9</v>
      </c>
      <c r="T36" s="159" t="str">
        <f>'第四周明細'!W40</f>
        <v>26.5 g</v>
      </c>
    </row>
    <row r="37" spans="1:20" ht="17.25" thickBot="1">
      <c r="A37" s="160" t="s">
        <v>7</v>
      </c>
      <c r="B37" s="161" t="str">
        <f>'第四周明細'!W6</f>
        <v>94g</v>
      </c>
      <c r="C37" s="161" t="s">
        <v>11</v>
      </c>
      <c r="D37" s="161" t="str">
        <f>'第四周明細'!W10</f>
        <v>30.7g</v>
      </c>
      <c r="E37" s="161" t="s">
        <v>7</v>
      </c>
      <c r="F37" s="161" t="str">
        <f>'第四周明細'!W14</f>
        <v>104.5 g</v>
      </c>
      <c r="G37" s="161" t="s">
        <v>11</v>
      </c>
      <c r="H37" s="161" t="str">
        <f>'第四周明細'!W18</f>
        <v>40.6 g</v>
      </c>
      <c r="I37" s="161" t="s">
        <v>7</v>
      </c>
      <c r="J37" s="161" t="str">
        <f>'第四周明細'!W22</f>
        <v>92.5 g</v>
      </c>
      <c r="K37" s="161" t="s">
        <v>11</v>
      </c>
      <c r="L37" s="161" t="str">
        <f>'第四周明細'!W26</f>
        <v>33.3 g</v>
      </c>
      <c r="M37" s="161" t="s">
        <v>7</v>
      </c>
      <c r="N37" s="161" t="str">
        <f>'第四周明細'!W30</f>
        <v>82.5 g</v>
      </c>
      <c r="O37" s="161" t="s">
        <v>11</v>
      </c>
      <c r="P37" s="161" t="str">
        <f>'第四周明細'!W34</f>
        <v>31.3 g</v>
      </c>
      <c r="Q37" s="161" t="s">
        <v>7</v>
      </c>
      <c r="R37" s="161" t="str">
        <f>'第四周明細'!W38</f>
        <v>96 g</v>
      </c>
      <c r="S37" s="161" t="s">
        <v>11</v>
      </c>
      <c r="T37" s="162" t="str">
        <f>'第四周明細'!W42</f>
        <v>33.1 g</v>
      </c>
    </row>
    <row r="38" spans="1:20" ht="16.5" customHeight="1">
      <c r="A38" s="182" t="s">
        <v>75</v>
      </c>
      <c r="B38" s="183"/>
      <c r="C38" s="183"/>
      <c r="D38" s="183"/>
      <c r="E38" s="183" t="s">
        <v>76</v>
      </c>
      <c r="F38" s="183"/>
      <c r="G38" s="183"/>
      <c r="H38" s="183"/>
      <c r="I38" s="183" t="s">
        <v>77</v>
      </c>
      <c r="J38" s="183"/>
      <c r="K38" s="183"/>
      <c r="L38" s="183"/>
      <c r="M38" s="183" t="s">
        <v>78</v>
      </c>
      <c r="N38" s="183"/>
      <c r="O38" s="183"/>
      <c r="P38" s="183"/>
      <c r="Q38" s="183"/>
      <c r="R38" s="183"/>
      <c r="S38" s="183"/>
      <c r="T38" s="184"/>
    </row>
    <row r="39" spans="1:20" ht="16.5">
      <c r="A39" s="177" t="s">
        <v>204</v>
      </c>
      <c r="B39" s="178"/>
      <c r="C39" s="178"/>
      <c r="D39" s="178"/>
      <c r="E39" s="174" t="s">
        <v>249</v>
      </c>
      <c r="F39" s="175"/>
      <c r="G39" s="175"/>
      <c r="H39" s="176"/>
      <c r="I39" s="174" t="s">
        <v>235</v>
      </c>
      <c r="J39" s="175"/>
      <c r="K39" s="175"/>
      <c r="L39" s="176"/>
      <c r="M39" s="174" t="s">
        <v>240</v>
      </c>
      <c r="N39" s="175"/>
      <c r="O39" s="175"/>
      <c r="P39" s="176"/>
      <c r="Q39" s="178"/>
      <c r="R39" s="178"/>
      <c r="S39" s="178"/>
      <c r="T39" s="194"/>
    </row>
    <row r="40" spans="1:20" ht="16.5" customHeight="1">
      <c r="A40" s="185" t="s">
        <v>127</v>
      </c>
      <c r="B40" s="175"/>
      <c r="C40" s="175"/>
      <c r="D40" s="176"/>
      <c r="E40" s="174" t="s">
        <v>285</v>
      </c>
      <c r="F40" s="175"/>
      <c r="G40" s="175"/>
      <c r="H40" s="176"/>
      <c r="I40" s="174" t="s">
        <v>226</v>
      </c>
      <c r="J40" s="175"/>
      <c r="K40" s="175"/>
      <c r="L40" s="176"/>
      <c r="M40" s="174" t="s">
        <v>286</v>
      </c>
      <c r="N40" s="175"/>
      <c r="O40" s="175"/>
      <c r="P40" s="176"/>
      <c r="Q40" s="195"/>
      <c r="R40" s="195"/>
      <c r="S40" s="195"/>
      <c r="T40" s="196"/>
    </row>
    <row r="41" spans="1:20" ht="16.5">
      <c r="A41" s="177" t="s">
        <v>128</v>
      </c>
      <c r="B41" s="178"/>
      <c r="C41" s="178"/>
      <c r="D41" s="178"/>
      <c r="E41" s="174" t="s">
        <v>287</v>
      </c>
      <c r="F41" s="175"/>
      <c r="G41" s="175"/>
      <c r="H41" s="176"/>
      <c r="I41" s="174" t="s">
        <v>229</v>
      </c>
      <c r="J41" s="175"/>
      <c r="K41" s="175"/>
      <c r="L41" s="176"/>
      <c r="M41" s="174" t="s">
        <v>288</v>
      </c>
      <c r="N41" s="175"/>
      <c r="O41" s="175"/>
      <c r="P41" s="176"/>
      <c r="Q41" s="178"/>
      <c r="R41" s="178"/>
      <c r="S41" s="178"/>
      <c r="T41" s="194"/>
    </row>
    <row r="42" spans="1:20" ht="16.5" customHeight="1">
      <c r="A42" s="177" t="s">
        <v>129</v>
      </c>
      <c r="B42" s="178"/>
      <c r="C42" s="178"/>
      <c r="D42" s="178"/>
      <c r="E42" s="174" t="s">
        <v>289</v>
      </c>
      <c r="F42" s="175"/>
      <c r="G42" s="175"/>
      <c r="H42" s="176"/>
      <c r="I42" s="174" t="s">
        <v>290</v>
      </c>
      <c r="J42" s="175"/>
      <c r="K42" s="175"/>
      <c r="L42" s="176"/>
      <c r="M42" s="174" t="s">
        <v>230</v>
      </c>
      <c r="N42" s="175"/>
      <c r="O42" s="175"/>
      <c r="P42" s="176"/>
      <c r="Q42" s="178"/>
      <c r="R42" s="178"/>
      <c r="S42" s="178"/>
      <c r="T42" s="194"/>
    </row>
    <row r="43" spans="1:20" ht="16.5" customHeight="1">
      <c r="A43" s="179" t="s">
        <v>89</v>
      </c>
      <c r="B43" s="180"/>
      <c r="C43" s="180"/>
      <c r="D43" s="181"/>
      <c r="E43" s="174" t="s">
        <v>238</v>
      </c>
      <c r="F43" s="175"/>
      <c r="G43" s="175"/>
      <c r="H43" s="176"/>
      <c r="I43" s="174" t="s">
        <v>238</v>
      </c>
      <c r="J43" s="175"/>
      <c r="K43" s="175"/>
      <c r="L43" s="176"/>
      <c r="M43" s="174" t="s">
        <v>247</v>
      </c>
      <c r="N43" s="175"/>
      <c r="O43" s="175"/>
      <c r="P43" s="176"/>
      <c r="Q43" s="197"/>
      <c r="R43" s="197"/>
      <c r="S43" s="197"/>
      <c r="T43" s="198"/>
    </row>
    <row r="44" spans="1:20" ht="16.5">
      <c r="A44" s="177" t="s">
        <v>130</v>
      </c>
      <c r="B44" s="178"/>
      <c r="C44" s="178"/>
      <c r="D44" s="178"/>
      <c r="E44" s="174" t="s">
        <v>291</v>
      </c>
      <c r="F44" s="175"/>
      <c r="G44" s="175"/>
      <c r="H44" s="176"/>
      <c r="I44" s="174" t="s">
        <v>292</v>
      </c>
      <c r="J44" s="175"/>
      <c r="K44" s="175"/>
      <c r="L44" s="176"/>
      <c r="M44" s="174" t="s">
        <v>293</v>
      </c>
      <c r="N44" s="175"/>
      <c r="O44" s="175"/>
      <c r="P44" s="176"/>
      <c r="Q44" s="178"/>
      <c r="R44" s="178"/>
      <c r="S44" s="178"/>
      <c r="T44" s="194"/>
    </row>
    <row r="45" spans="1:20" ht="16.5">
      <c r="A45" s="158" t="s">
        <v>41</v>
      </c>
      <c r="B45" s="156" t="str">
        <f>'第五周明細'!W12</f>
        <v>782.8K</v>
      </c>
      <c r="C45" s="156" t="s">
        <v>9</v>
      </c>
      <c r="D45" s="156" t="str">
        <f>'第五周明細'!W8</f>
        <v>27.6g</v>
      </c>
      <c r="E45" s="155" t="s">
        <v>41</v>
      </c>
      <c r="F45" s="156" t="str">
        <f>'第五周明細'!W20</f>
        <v>854.9K</v>
      </c>
      <c r="G45" s="156" t="s">
        <v>9</v>
      </c>
      <c r="H45" s="156" t="str">
        <f>'第五周明細'!W16</f>
        <v>30.5 g</v>
      </c>
      <c r="I45" s="155" t="s">
        <v>41</v>
      </c>
      <c r="J45" s="156" t="str">
        <f>'第五周明細'!W28</f>
        <v>717K</v>
      </c>
      <c r="K45" s="156" t="s">
        <v>9</v>
      </c>
      <c r="L45" s="156" t="str">
        <f>'第五周明細'!W24</f>
        <v>25 g</v>
      </c>
      <c r="M45" s="155" t="s">
        <v>41</v>
      </c>
      <c r="N45" s="156" t="str">
        <f>'第五周明細'!W36</f>
        <v>806.2K</v>
      </c>
      <c r="O45" s="156" t="s">
        <v>9</v>
      </c>
      <c r="P45" s="156" t="str">
        <f>'第五周明細'!W32</f>
        <v>27 g</v>
      </c>
      <c r="Q45" s="155" t="s">
        <v>41</v>
      </c>
      <c r="R45" s="156" t="str">
        <f>'第五周明細'!W44</f>
        <v>0K</v>
      </c>
      <c r="S45" s="156" t="s">
        <v>9</v>
      </c>
      <c r="T45" s="159" t="str">
        <f>'第五周明細'!W40</f>
        <v>0 g</v>
      </c>
    </row>
    <row r="46" spans="1:20" ht="17.25" thickBot="1">
      <c r="A46" s="160" t="s">
        <v>7</v>
      </c>
      <c r="B46" s="161" t="str">
        <f>'第五周明細'!W6</f>
        <v>98.3g</v>
      </c>
      <c r="C46" s="161" t="s">
        <v>11</v>
      </c>
      <c r="D46" s="161" t="str">
        <f>'第五周明細'!W10</f>
        <v>35.3g</v>
      </c>
      <c r="E46" s="161" t="s">
        <v>7</v>
      </c>
      <c r="F46" s="161" t="str">
        <f>'第五周明細'!W14</f>
        <v>104.5 g</v>
      </c>
      <c r="G46" s="161" t="s">
        <v>11</v>
      </c>
      <c r="H46" s="161" t="str">
        <f>'第五周明細'!W18</f>
        <v>40.6 g</v>
      </c>
      <c r="I46" s="161" t="s">
        <v>7</v>
      </c>
      <c r="J46" s="161" t="str">
        <f>'第五周明細'!W22</f>
        <v>92.5 g</v>
      </c>
      <c r="K46" s="161" t="s">
        <v>11</v>
      </c>
      <c r="L46" s="161" t="str">
        <f>'第五周明細'!W26</f>
        <v>30.5 g</v>
      </c>
      <c r="M46" s="161" t="s">
        <v>7</v>
      </c>
      <c r="N46" s="161" t="str">
        <f>'第五周明細'!W30</f>
        <v>107.5 g</v>
      </c>
      <c r="O46" s="161" t="s">
        <v>11</v>
      </c>
      <c r="P46" s="161" t="str">
        <f>'第五周明細'!W34</f>
        <v>33.3 g</v>
      </c>
      <c r="Q46" s="161" t="s">
        <v>7</v>
      </c>
      <c r="R46" s="161" t="str">
        <f>'第五周明細'!W38</f>
        <v>0 g</v>
      </c>
      <c r="S46" s="161" t="s">
        <v>11</v>
      </c>
      <c r="T46" s="162" t="str">
        <f>'第五周明細'!W42</f>
        <v>0 g</v>
      </c>
    </row>
  </sheetData>
  <sheetProtection/>
  <mergeCells count="176"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Q6:T6"/>
    <mergeCell ref="Q7:T7"/>
    <mergeCell ref="Q8:T8"/>
    <mergeCell ref="A6:D6"/>
    <mergeCell ref="A7:D7"/>
    <mergeCell ref="A38:D38"/>
    <mergeCell ref="E38:H38"/>
    <mergeCell ref="I38:L38"/>
    <mergeCell ref="M38:P38"/>
    <mergeCell ref="Q38:T38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I6:L6"/>
    <mergeCell ref="I3:L3"/>
    <mergeCell ref="A8:D8"/>
    <mergeCell ref="I8:L8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E2:H2"/>
    <mergeCell ref="E3:H3"/>
    <mergeCell ref="E4:H4"/>
    <mergeCell ref="E5:H5"/>
    <mergeCell ref="E6:H6"/>
    <mergeCell ref="E7:H7"/>
    <mergeCell ref="E11:H11"/>
    <mergeCell ref="I11:L11"/>
    <mergeCell ref="M11:P11"/>
    <mergeCell ref="M14:P14"/>
    <mergeCell ref="Q12:T12"/>
    <mergeCell ref="I7:L7"/>
    <mergeCell ref="Q11:T11"/>
    <mergeCell ref="E8:H8"/>
    <mergeCell ref="A13:D13"/>
    <mergeCell ref="E13:H13"/>
    <mergeCell ref="I13:L13"/>
    <mergeCell ref="M13:P13"/>
    <mergeCell ref="Q13:T13"/>
    <mergeCell ref="A12:D12"/>
    <mergeCell ref="E12:H12"/>
    <mergeCell ref="I12:L12"/>
    <mergeCell ref="M12:P12"/>
    <mergeCell ref="M16:P16"/>
    <mergeCell ref="Q14:T14"/>
    <mergeCell ref="A15:D15"/>
    <mergeCell ref="E15:H15"/>
    <mergeCell ref="I15:L15"/>
    <mergeCell ref="M15:P15"/>
    <mergeCell ref="Q15:T15"/>
    <mergeCell ref="A14:D14"/>
    <mergeCell ref="E14:H14"/>
    <mergeCell ref="I14:L14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G1:K1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</mergeCells>
  <printOptions/>
  <pageMargins left="0.1968503937007874" right="0.1968503937007874" top="0.03937007874015748" bottom="0.03937007874015748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9">
      <selection activeCell="H37" sqref="H37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11.25390625" style="89" customWidth="1"/>
    <col min="7" max="7" width="18.625" style="89" customWidth="1"/>
    <col min="8" max="8" width="5.625" style="139" customWidth="1"/>
    <col min="9" max="9" width="11.875" style="89" customWidth="1"/>
    <col min="10" max="10" width="18.625" style="89" customWidth="1"/>
    <col min="11" max="11" width="5.625" style="139" customWidth="1"/>
    <col min="12" max="12" width="11.75390625" style="89" customWidth="1"/>
    <col min="13" max="13" width="18.625" style="89" customWidth="1"/>
    <col min="14" max="14" width="5.625" style="139" customWidth="1"/>
    <col min="15" max="15" width="12.125" style="89" customWidth="1"/>
    <col min="16" max="16" width="18.625" style="89" customWidth="1"/>
    <col min="17" max="17" width="5.625" style="139" customWidth="1"/>
    <col min="18" max="18" width="11.75390625" style="89" customWidth="1"/>
    <col min="19" max="19" width="18.625" style="89" customWidth="1"/>
    <col min="20" max="20" width="5.625" style="139" customWidth="1"/>
    <col min="21" max="21" width="12.75390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customWidth="1"/>
    <col min="28" max="28" width="5.50390625" style="66" customWidth="1"/>
    <col min="29" max="29" width="7.75390625" style="65" customWidth="1"/>
    <col min="30" max="30" width="8.00390625" style="65" customWidth="1"/>
    <col min="31" max="31" width="7.875" style="65" customWidth="1"/>
    <col min="32" max="32" width="7.50390625" style="65" customWidth="1"/>
    <col min="33" max="34" width="9.00390625" style="89" customWidth="1"/>
    <col min="35" max="36" width="10.125" style="89" bestFit="1" customWidth="1"/>
    <col min="37" max="16384" width="9.00390625" style="89" customWidth="1"/>
  </cols>
  <sheetData>
    <row r="1" spans="2:28" s="52" customFormat="1" ht="38.25">
      <c r="B1" s="205" t="s">
        <v>205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51"/>
      <c r="AB1" s="53"/>
    </row>
    <row r="2" spans="2:28" s="52" customFormat="1" ht="18.75" customHeight="1">
      <c r="B2" s="206"/>
      <c r="C2" s="207"/>
      <c r="D2" s="207"/>
      <c r="E2" s="207"/>
      <c r="F2" s="207"/>
      <c r="G2" s="207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0" customHeight="1" thickBot="1">
      <c r="B3" s="151" t="s">
        <v>39</v>
      </c>
      <c r="C3" s="151"/>
      <c r="D3" s="15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69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7" t="s">
        <v>44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42">
      <c r="B5" s="78"/>
      <c r="C5" s="201"/>
      <c r="D5" s="79">
        <f>'00月菜單'!A3</f>
        <v>0</v>
      </c>
      <c r="E5" s="79"/>
      <c r="F5" s="18" t="s">
        <v>15</v>
      </c>
      <c r="G5" s="79">
        <f>'00月菜單'!A4</f>
        <v>0</v>
      </c>
      <c r="H5" s="79"/>
      <c r="I5" s="18" t="s">
        <v>15</v>
      </c>
      <c r="J5" s="79">
        <f>'00月菜單'!A5</f>
        <v>0</v>
      </c>
      <c r="K5" s="79"/>
      <c r="L5" s="18" t="s">
        <v>15</v>
      </c>
      <c r="M5" s="79">
        <f>'00月菜單'!A6</f>
        <v>0</v>
      </c>
      <c r="N5" s="79"/>
      <c r="O5" s="18" t="s">
        <v>15</v>
      </c>
      <c r="P5" s="79">
        <f>'00月菜單'!A7</f>
        <v>0</v>
      </c>
      <c r="Q5" s="79"/>
      <c r="R5" s="18" t="s">
        <v>15</v>
      </c>
      <c r="S5" s="79">
        <f>'00月菜單'!A8</f>
        <v>0</v>
      </c>
      <c r="T5" s="79" t="s">
        <v>49</v>
      </c>
      <c r="U5" s="18" t="s">
        <v>15</v>
      </c>
      <c r="V5" s="202"/>
      <c r="W5" s="80" t="s">
        <v>40</v>
      </c>
      <c r="X5" s="81" t="s">
        <v>16</v>
      </c>
      <c r="Y5" s="82">
        <f aca="true" t="shared" si="0" ref="Y5:Y10">AB5</f>
        <v>0</v>
      </c>
      <c r="Z5" s="65"/>
      <c r="AA5" s="88" t="s">
        <v>22</v>
      </c>
      <c r="AB5" s="66"/>
      <c r="AC5" s="66">
        <f>AB5*2</f>
        <v>0</v>
      </c>
      <c r="AD5" s="66"/>
      <c r="AE5" s="66">
        <f>AB5*15</f>
        <v>0</v>
      </c>
      <c r="AF5" s="66">
        <f>AC5*4+AE5*4</f>
        <v>0</v>
      </c>
    </row>
    <row r="6" spans="2:32" ht="27.75" customHeight="1">
      <c r="B6" s="84" t="s">
        <v>8</v>
      </c>
      <c r="C6" s="201"/>
      <c r="D6" s="24"/>
      <c r="E6" s="24"/>
      <c r="F6" s="24"/>
      <c r="G6" s="23"/>
      <c r="H6" s="24"/>
      <c r="I6" s="23"/>
      <c r="J6" s="23"/>
      <c r="K6" s="23"/>
      <c r="L6" s="23"/>
      <c r="M6" s="24"/>
      <c r="N6" s="23"/>
      <c r="O6" s="23"/>
      <c r="P6" s="23"/>
      <c r="Q6" s="23"/>
      <c r="R6" s="23"/>
      <c r="S6" s="24"/>
      <c r="T6" s="23"/>
      <c r="U6" s="23"/>
      <c r="V6" s="203"/>
      <c r="W6" s="85" t="str">
        <f>AE11&amp;"g"</f>
        <v>0g</v>
      </c>
      <c r="X6" s="86" t="s">
        <v>21</v>
      </c>
      <c r="Y6" s="87">
        <f t="shared" si="0"/>
        <v>0</v>
      </c>
      <c r="Z6" s="64"/>
      <c r="AA6" s="92" t="s">
        <v>24</v>
      </c>
      <c r="AC6" s="93">
        <f>AB6*7</f>
        <v>0</v>
      </c>
      <c r="AD6" s="66">
        <f>AB6*5</f>
        <v>0</v>
      </c>
      <c r="AE6" s="66" t="s">
        <v>25</v>
      </c>
      <c r="AF6" s="94">
        <f>AC6*4+AD6*9</f>
        <v>0</v>
      </c>
    </row>
    <row r="7" spans="2:32" ht="27.75" customHeight="1">
      <c r="B7" s="84"/>
      <c r="C7" s="201"/>
      <c r="D7" s="24"/>
      <c r="E7" s="24"/>
      <c r="F7" s="24"/>
      <c r="G7" s="23"/>
      <c r="H7" s="24"/>
      <c r="I7" s="23"/>
      <c r="J7" s="23"/>
      <c r="K7" s="23"/>
      <c r="L7" s="23"/>
      <c r="M7" s="24"/>
      <c r="N7" s="23"/>
      <c r="O7" s="23"/>
      <c r="P7" s="23"/>
      <c r="Q7" s="23"/>
      <c r="R7" s="23"/>
      <c r="S7" s="24"/>
      <c r="T7" s="23"/>
      <c r="U7" s="23"/>
      <c r="V7" s="203"/>
      <c r="W7" s="90" t="s">
        <v>42</v>
      </c>
      <c r="X7" s="91" t="s">
        <v>23</v>
      </c>
      <c r="Y7" s="87">
        <f t="shared" si="0"/>
        <v>0</v>
      </c>
      <c r="Z7" s="65"/>
      <c r="AA7" s="65" t="s">
        <v>27</v>
      </c>
      <c r="AC7" s="66">
        <f>AB7*1</f>
        <v>0</v>
      </c>
      <c r="AD7" s="66" t="s">
        <v>25</v>
      </c>
      <c r="AE7" s="66">
        <f>AB7*5</f>
        <v>0</v>
      </c>
      <c r="AF7" s="66">
        <f>AC7*4+AE7*4</f>
        <v>0</v>
      </c>
    </row>
    <row r="8" spans="2:32" ht="27.75" customHeight="1">
      <c r="B8" s="84" t="s">
        <v>46</v>
      </c>
      <c r="C8" s="201"/>
      <c r="D8" s="24"/>
      <c r="E8" s="24"/>
      <c r="F8" s="24"/>
      <c r="G8" s="23"/>
      <c r="H8" s="95"/>
      <c r="I8" s="23"/>
      <c r="J8" s="23"/>
      <c r="K8" s="95"/>
      <c r="L8" s="23"/>
      <c r="M8" s="24"/>
      <c r="N8" s="95"/>
      <c r="O8" s="23"/>
      <c r="P8" s="23"/>
      <c r="Q8" s="95"/>
      <c r="R8" s="23"/>
      <c r="S8" s="24"/>
      <c r="T8" s="95"/>
      <c r="U8" s="23"/>
      <c r="V8" s="203"/>
      <c r="W8" s="85" t="str">
        <f>AD11&amp;"g"</f>
        <v>0g</v>
      </c>
      <c r="X8" s="91" t="s">
        <v>26</v>
      </c>
      <c r="Y8" s="87">
        <f t="shared" si="0"/>
        <v>0</v>
      </c>
      <c r="Z8" s="64"/>
      <c r="AA8" s="65" t="s">
        <v>30</v>
      </c>
      <c r="AC8" s="66"/>
      <c r="AD8" s="66">
        <f>AB8*5</f>
        <v>0</v>
      </c>
      <c r="AE8" s="66" t="s">
        <v>25</v>
      </c>
      <c r="AF8" s="66">
        <f>AD8*9</f>
        <v>0</v>
      </c>
    </row>
    <row r="9" spans="2:31" ht="27.75" customHeight="1">
      <c r="B9" s="208" t="s">
        <v>33</v>
      </c>
      <c r="C9" s="201"/>
      <c r="D9" s="24"/>
      <c r="E9" s="24"/>
      <c r="F9" s="24"/>
      <c r="G9" s="23"/>
      <c r="H9" s="95"/>
      <c r="I9" s="23"/>
      <c r="J9" s="23"/>
      <c r="K9" s="95"/>
      <c r="L9" s="23"/>
      <c r="M9" s="24"/>
      <c r="N9" s="95"/>
      <c r="O9" s="23"/>
      <c r="P9" s="23"/>
      <c r="Q9" s="95"/>
      <c r="R9" s="23"/>
      <c r="S9" s="24"/>
      <c r="T9" s="95"/>
      <c r="U9" s="23"/>
      <c r="V9" s="203"/>
      <c r="W9" s="90" t="s">
        <v>43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208"/>
      <c r="C10" s="201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95"/>
      <c r="R10" s="23"/>
      <c r="S10" s="24"/>
      <c r="T10" s="95"/>
      <c r="U10" s="23"/>
      <c r="V10" s="203"/>
      <c r="W10" s="85" t="str">
        <f>AC11&amp;"g"</f>
        <v>0g</v>
      </c>
      <c r="X10" s="150" t="s">
        <v>38</v>
      </c>
      <c r="Y10" s="97">
        <f t="shared" si="0"/>
        <v>0</v>
      </c>
      <c r="Z10" s="64"/>
      <c r="AA10" s="164" t="s">
        <v>38</v>
      </c>
      <c r="AC10" s="163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95"/>
      <c r="R11" s="23"/>
      <c r="S11" s="23"/>
      <c r="T11" s="95"/>
      <c r="U11" s="23"/>
      <c r="V11" s="203"/>
      <c r="W11" s="90" t="s">
        <v>12</v>
      </c>
      <c r="X11" s="100"/>
      <c r="Y11" s="87"/>
      <c r="Z11" s="65"/>
      <c r="AC11" s="65">
        <f>SUM(AC5:AC10)</f>
        <v>0</v>
      </c>
      <c r="AD11" s="65">
        <f>SUM(AD5:AD10)</f>
        <v>0</v>
      </c>
      <c r="AE11" s="65">
        <f>SUM(AE5:AE10)</f>
        <v>0</v>
      </c>
      <c r="AF11" s="65">
        <f>AC11*4+AD11*9+AE11*4</f>
        <v>0</v>
      </c>
    </row>
    <row r="12" spans="2:31" ht="27.75" customHeight="1">
      <c r="B12" s="104"/>
      <c r="C12" s="105"/>
      <c r="D12" s="106"/>
      <c r="E12" s="106"/>
      <c r="F12" s="31"/>
      <c r="G12" s="31"/>
      <c r="H12" s="106"/>
      <c r="I12" s="31"/>
      <c r="J12" s="31"/>
      <c r="K12" s="106"/>
      <c r="L12" s="31"/>
      <c r="M12" s="31"/>
      <c r="N12" s="106"/>
      <c r="O12" s="31"/>
      <c r="P12" s="31"/>
      <c r="Q12" s="106"/>
      <c r="R12" s="31"/>
      <c r="S12" s="31"/>
      <c r="T12" s="106"/>
      <c r="U12" s="31"/>
      <c r="V12" s="204"/>
      <c r="W12" s="107" t="str">
        <f>AF11&amp;"K"</f>
        <v>0K</v>
      </c>
      <c r="X12" s="108"/>
      <c r="Y12" s="109"/>
      <c r="Z12" s="64"/>
      <c r="AA12" s="89"/>
      <c r="AB12" s="89"/>
      <c r="AC12" s="103" t="e">
        <f>AC11*4/AF11</f>
        <v>#DIV/0!</v>
      </c>
      <c r="AD12" s="103" t="e">
        <f>AD11*9/AF11</f>
        <v>#DIV/0!</v>
      </c>
      <c r="AE12" s="103" t="e">
        <f>AE11*4/AF11</f>
        <v>#DIV/0!</v>
      </c>
    </row>
    <row r="13" spans="2:32" s="83" customFormat="1" ht="27.75" customHeight="1">
      <c r="B13" s="78"/>
      <c r="C13" s="201"/>
      <c r="D13" s="79">
        <f>'00月菜單'!E3</f>
        <v>0</v>
      </c>
      <c r="E13" s="79"/>
      <c r="F13" s="79"/>
      <c r="G13" s="79">
        <f>'00月菜單'!E4</f>
        <v>0</v>
      </c>
      <c r="H13" s="79"/>
      <c r="I13" s="79"/>
      <c r="J13" s="79">
        <f>'00月菜單'!E5</f>
        <v>0</v>
      </c>
      <c r="K13" s="79"/>
      <c r="L13" s="79"/>
      <c r="M13" s="79">
        <f>'00月菜單'!E6</f>
        <v>0</v>
      </c>
      <c r="N13" s="79"/>
      <c r="O13" s="79"/>
      <c r="P13" s="79">
        <f>'00月菜單'!E7</f>
        <v>0</v>
      </c>
      <c r="Q13" s="79"/>
      <c r="R13" s="79"/>
      <c r="S13" s="79">
        <f>'00月菜單'!E8</f>
        <v>0</v>
      </c>
      <c r="T13" s="79" t="s">
        <v>49</v>
      </c>
      <c r="U13" s="79"/>
      <c r="V13" s="202"/>
      <c r="W13" s="80" t="s">
        <v>45</v>
      </c>
      <c r="X13" s="81" t="s">
        <v>16</v>
      </c>
      <c r="Y13" s="82">
        <f aca="true" t="shared" si="1" ref="Y13:Y18">AB13</f>
        <v>0</v>
      </c>
      <c r="Z13" s="65"/>
      <c r="AA13" s="88" t="s">
        <v>22</v>
      </c>
      <c r="AB13" s="66"/>
      <c r="AC13" s="66">
        <f>AB13*2</f>
        <v>0</v>
      </c>
      <c r="AD13" s="66"/>
      <c r="AE13" s="66">
        <f>AB13*15</f>
        <v>0</v>
      </c>
      <c r="AF13" s="66">
        <f>AC13*4+AE13*4</f>
        <v>0</v>
      </c>
    </row>
    <row r="14" spans="2:32" ht="27.75" customHeight="1">
      <c r="B14" s="84" t="s">
        <v>8</v>
      </c>
      <c r="C14" s="201"/>
      <c r="D14" s="23"/>
      <c r="E14" s="23"/>
      <c r="F14" s="23"/>
      <c r="G14" s="23"/>
      <c r="H14" s="24"/>
      <c r="I14" s="23"/>
      <c r="J14" s="24"/>
      <c r="K14" s="23"/>
      <c r="L14" s="24"/>
      <c r="M14" s="24"/>
      <c r="N14" s="23"/>
      <c r="O14" s="23"/>
      <c r="P14" s="23"/>
      <c r="Q14" s="23"/>
      <c r="R14" s="23"/>
      <c r="S14" s="24"/>
      <c r="T14" s="23"/>
      <c r="U14" s="23"/>
      <c r="V14" s="203"/>
      <c r="W14" s="85" t="str">
        <f>AE19&amp;" "&amp;"g"</f>
        <v>0 g</v>
      </c>
      <c r="X14" s="86" t="s">
        <v>21</v>
      </c>
      <c r="Y14" s="87">
        <f t="shared" si="1"/>
        <v>0</v>
      </c>
      <c r="Z14" s="64"/>
      <c r="AA14" s="92" t="s">
        <v>24</v>
      </c>
      <c r="AC14" s="93">
        <f>AB14*7</f>
        <v>0</v>
      </c>
      <c r="AD14" s="66">
        <f>AB14*5</f>
        <v>0</v>
      </c>
      <c r="AE14" s="66" t="s">
        <v>25</v>
      </c>
      <c r="AF14" s="94">
        <f>AC14*4+AD14*9</f>
        <v>0</v>
      </c>
    </row>
    <row r="15" spans="2:32" ht="27.75" customHeight="1">
      <c r="B15" s="84"/>
      <c r="C15" s="201"/>
      <c r="D15" s="23"/>
      <c r="E15" s="23"/>
      <c r="F15" s="23"/>
      <c r="G15" s="23"/>
      <c r="H15" s="24"/>
      <c r="I15" s="23"/>
      <c r="J15" s="24"/>
      <c r="K15" s="23"/>
      <c r="L15" s="24"/>
      <c r="M15" s="24"/>
      <c r="N15" s="23"/>
      <c r="O15" s="23"/>
      <c r="P15" s="23"/>
      <c r="Q15" s="23"/>
      <c r="R15" s="23"/>
      <c r="S15" s="24"/>
      <c r="T15" s="23"/>
      <c r="U15" s="23"/>
      <c r="V15" s="203"/>
      <c r="W15" s="90" t="s">
        <v>9</v>
      </c>
      <c r="X15" s="91" t="s">
        <v>23</v>
      </c>
      <c r="Y15" s="87">
        <f t="shared" si="1"/>
        <v>0</v>
      </c>
      <c r="Z15" s="65"/>
      <c r="AA15" s="65" t="s">
        <v>27</v>
      </c>
      <c r="AC15" s="66">
        <f>AB15*1</f>
        <v>0</v>
      </c>
      <c r="AD15" s="66" t="s">
        <v>25</v>
      </c>
      <c r="AE15" s="66">
        <f>AB15*5</f>
        <v>0</v>
      </c>
      <c r="AF15" s="66">
        <f>AC15*4+AE15*4</f>
        <v>0</v>
      </c>
    </row>
    <row r="16" spans="2:32" ht="27.75" customHeight="1">
      <c r="B16" s="84" t="s">
        <v>10</v>
      </c>
      <c r="C16" s="201"/>
      <c r="D16" s="95"/>
      <c r="E16" s="95"/>
      <c r="F16" s="23"/>
      <c r="G16" s="23"/>
      <c r="H16" s="95"/>
      <c r="I16" s="23"/>
      <c r="J16" s="24"/>
      <c r="K16" s="95"/>
      <c r="L16" s="24"/>
      <c r="M16" s="24"/>
      <c r="N16" s="95"/>
      <c r="O16" s="23"/>
      <c r="P16" s="23"/>
      <c r="Q16" s="95"/>
      <c r="R16" s="23"/>
      <c r="S16" s="24"/>
      <c r="T16" s="95"/>
      <c r="U16" s="23"/>
      <c r="V16" s="203"/>
      <c r="W16" s="85" t="str">
        <f>AD19&amp;" "&amp;"g"</f>
        <v>0 g</v>
      </c>
      <c r="X16" s="91" t="s">
        <v>26</v>
      </c>
      <c r="Y16" s="87">
        <f t="shared" si="1"/>
        <v>0</v>
      </c>
      <c r="Z16" s="64"/>
      <c r="AA16" s="65" t="s">
        <v>30</v>
      </c>
      <c r="AC16" s="66"/>
      <c r="AD16" s="66">
        <f>AB16*5</f>
        <v>0</v>
      </c>
      <c r="AE16" s="66" t="s">
        <v>25</v>
      </c>
      <c r="AF16" s="66">
        <f>AD16*9</f>
        <v>0</v>
      </c>
    </row>
    <row r="17" spans="2:31" ht="27.75" customHeight="1">
      <c r="B17" s="208" t="s">
        <v>34</v>
      </c>
      <c r="C17" s="201"/>
      <c r="D17" s="95"/>
      <c r="E17" s="95"/>
      <c r="F17" s="23"/>
      <c r="G17" s="23"/>
      <c r="H17" s="95"/>
      <c r="I17" s="23"/>
      <c r="J17" s="24"/>
      <c r="K17" s="95"/>
      <c r="L17" s="24"/>
      <c r="M17" s="24"/>
      <c r="N17" s="95"/>
      <c r="O17" s="23"/>
      <c r="P17" s="23"/>
      <c r="Q17" s="95"/>
      <c r="R17" s="23"/>
      <c r="S17" s="24"/>
      <c r="T17" s="95"/>
      <c r="U17" s="23"/>
      <c r="V17" s="203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208"/>
      <c r="C18" s="201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95"/>
      <c r="R18" s="23"/>
      <c r="S18" s="24"/>
      <c r="T18" s="95"/>
      <c r="U18" s="23"/>
      <c r="V18" s="203"/>
      <c r="W18" s="85" t="str">
        <f>AC19&amp;" "&amp;"g"</f>
        <v>0 g</v>
      </c>
      <c r="X18" s="150" t="s">
        <v>38</v>
      </c>
      <c r="Y18" s="97">
        <f t="shared" si="1"/>
        <v>0</v>
      </c>
      <c r="Z18" s="64"/>
      <c r="AA18" s="164" t="s">
        <v>38</v>
      </c>
      <c r="AC18" s="163">
        <f>AB18*8</f>
        <v>0</v>
      </c>
      <c r="AD18" s="65">
        <f>AB18*4</f>
        <v>0</v>
      </c>
      <c r="AE18" s="65">
        <f>AB18*12</f>
        <v>0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95"/>
      <c r="R19" s="23"/>
      <c r="S19" s="23"/>
      <c r="T19" s="95"/>
      <c r="U19" s="23"/>
      <c r="V19" s="203"/>
      <c r="W19" s="90" t="s">
        <v>12</v>
      </c>
      <c r="X19" s="100"/>
      <c r="Y19" s="87"/>
      <c r="Z19" s="65"/>
      <c r="AC19" s="65">
        <f>SUM(AC13:AC18)</f>
        <v>0</v>
      </c>
      <c r="AD19" s="65">
        <f>SUM(AD13:AD18)</f>
        <v>0</v>
      </c>
      <c r="AE19" s="65">
        <f>SUM(AE13:AE18)</f>
        <v>0</v>
      </c>
      <c r="AF19" s="65">
        <f>AC19*4+AD19*9+AE19*4</f>
        <v>0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95"/>
      <c r="R20" s="23"/>
      <c r="S20" s="23"/>
      <c r="T20" s="95"/>
      <c r="U20" s="23"/>
      <c r="V20" s="204"/>
      <c r="W20" s="85" t="str">
        <f>AF19&amp;"K"</f>
        <v>0K</v>
      </c>
      <c r="X20" s="96"/>
      <c r="Y20" s="97"/>
      <c r="Z20" s="64"/>
      <c r="AC20" s="103" t="e">
        <f>AC19*4/AF19</f>
        <v>#DIV/0!</v>
      </c>
      <c r="AD20" s="103" t="e">
        <f>AD19*9/AF19</f>
        <v>#DIV/0!</v>
      </c>
      <c r="AE20" s="103" t="e">
        <f>AE19*4/AF19</f>
        <v>#DIV/0!</v>
      </c>
    </row>
    <row r="21" spans="2:32" s="83" customFormat="1" ht="27.75" customHeight="1">
      <c r="B21" s="110">
        <v>6</v>
      </c>
      <c r="C21" s="201"/>
      <c r="D21" s="79" t="str">
        <f>'00月菜單'!I3</f>
        <v>香Q白飯</v>
      </c>
      <c r="E21" s="79" t="s">
        <v>50</v>
      </c>
      <c r="F21" s="79"/>
      <c r="G21" s="79" t="str">
        <f>'00月菜單'!I4</f>
        <v>照燒雞排</v>
      </c>
      <c r="H21" s="79" t="s">
        <v>86</v>
      </c>
      <c r="I21" s="79"/>
      <c r="J21" s="79" t="str">
        <f>'00月菜單'!I5</f>
        <v>阿呆滷味</v>
      </c>
      <c r="K21" s="79" t="s">
        <v>86</v>
      </c>
      <c r="L21" s="79"/>
      <c r="M21" s="79" t="str">
        <f>'00月菜單'!I6</f>
        <v>波浪薯條(加)(炸)</v>
      </c>
      <c r="N21" s="79" t="s">
        <v>85</v>
      </c>
      <c r="O21" s="79"/>
      <c r="P21" s="79" t="str">
        <f>'00月菜單'!I7</f>
        <v>深色蔬菜</v>
      </c>
      <c r="Q21" s="79" t="s">
        <v>52</v>
      </c>
      <c r="R21" s="79"/>
      <c r="S21" s="79" t="str">
        <f>'00月菜單'!I8</f>
        <v>紫菜蛋花湯</v>
      </c>
      <c r="T21" s="79" t="s">
        <v>49</v>
      </c>
      <c r="U21" s="79"/>
      <c r="V21" s="202"/>
      <c r="W21" s="80" t="s">
        <v>7</v>
      </c>
      <c r="X21" s="81" t="s">
        <v>16</v>
      </c>
      <c r="Y21" s="82">
        <f aca="true" t="shared" si="2" ref="Y21:Y26">AB21</f>
        <v>5.3</v>
      </c>
      <c r="Z21" s="65"/>
      <c r="AA21" s="113" t="s">
        <v>22</v>
      </c>
      <c r="AB21" s="114">
        <v>5.3</v>
      </c>
      <c r="AC21" s="114">
        <f>AB21*2</f>
        <v>10.6</v>
      </c>
      <c r="AD21" s="114"/>
      <c r="AE21" s="114">
        <f>AB21*15</f>
        <v>79.5</v>
      </c>
      <c r="AF21" s="114">
        <f>AC21*4+AE21*4</f>
        <v>360.4</v>
      </c>
    </row>
    <row r="22" spans="2:32" s="115" customFormat="1" ht="27.75" customHeight="1">
      <c r="B22" s="111" t="s">
        <v>8</v>
      </c>
      <c r="C22" s="201"/>
      <c r="D22" s="23" t="s">
        <v>54</v>
      </c>
      <c r="E22" s="24"/>
      <c r="F22" s="23">
        <v>100</v>
      </c>
      <c r="G22" s="23" t="s">
        <v>90</v>
      </c>
      <c r="H22" s="23"/>
      <c r="I22" s="23">
        <v>65</v>
      </c>
      <c r="J22" s="23" t="s">
        <v>91</v>
      </c>
      <c r="K22" s="24"/>
      <c r="L22" s="23">
        <v>30</v>
      </c>
      <c r="M22" s="23" t="s">
        <v>93</v>
      </c>
      <c r="N22" s="23" t="s">
        <v>110</v>
      </c>
      <c r="O22" s="23">
        <v>30</v>
      </c>
      <c r="P22" s="23" t="s">
        <v>53</v>
      </c>
      <c r="Q22" s="23"/>
      <c r="R22" s="23">
        <v>130</v>
      </c>
      <c r="S22" s="23" t="s">
        <v>94</v>
      </c>
      <c r="T22" s="23"/>
      <c r="U22" s="23">
        <v>5</v>
      </c>
      <c r="V22" s="203"/>
      <c r="W22" s="85" t="str">
        <f>AE27&amp;" "&amp;"g"</f>
        <v>89.5 g</v>
      </c>
      <c r="X22" s="86" t="s">
        <v>21</v>
      </c>
      <c r="Y22" s="87">
        <f t="shared" si="2"/>
        <v>2.2</v>
      </c>
      <c r="Z22" s="112"/>
      <c r="AA22" s="117" t="s">
        <v>24</v>
      </c>
      <c r="AB22" s="114">
        <v>2.2</v>
      </c>
      <c r="AC22" s="118">
        <f>AB22*7</f>
        <v>15.400000000000002</v>
      </c>
      <c r="AD22" s="114">
        <f>AB22*5</f>
        <v>11</v>
      </c>
      <c r="AE22" s="114" t="s">
        <v>25</v>
      </c>
      <c r="AF22" s="119">
        <f>AC22*4+AD22*9</f>
        <v>160.60000000000002</v>
      </c>
    </row>
    <row r="23" spans="2:32" s="115" customFormat="1" ht="27.75" customHeight="1">
      <c r="B23" s="111">
        <v>1</v>
      </c>
      <c r="C23" s="201"/>
      <c r="D23" s="23"/>
      <c r="E23" s="24"/>
      <c r="F23" s="23"/>
      <c r="G23" s="23"/>
      <c r="H23" s="23"/>
      <c r="I23" s="23"/>
      <c r="J23" s="23" t="s">
        <v>92</v>
      </c>
      <c r="K23" s="23"/>
      <c r="L23" s="23">
        <v>20</v>
      </c>
      <c r="M23" s="23"/>
      <c r="N23" s="23"/>
      <c r="O23" s="23"/>
      <c r="P23" s="23"/>
      <c r="Q23" s="23"/>
      <c r="R23" s="23"/>
      <c r="S23" s="23" t="s">
        <v>95</v>
      </c>
      <c r="T23" s="23"/>
      <c r="U23" s="23">
        <v>5</v>
      </c>
      <c r="V23" s="203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201"/>
      <c r="D24" s="23"/>
      <c r="E24" s="24"/>
      <c r="F24" s="23"/>
      <c r="G24" s="23"/>
      <c r="H24" s="95"/>
      <c r="I24" s="23"/>
      <c r="J24" s="23" t="s">
        <v>101</v>
      </c>
      <c r="K24" s="95"/>
      <c r="L24" s="23">
        <v>20</v>
      </c>
      <c r="M24" s="23"/>
      <c r="N24" s="95"/>
      <c r="O24" s="23"/>
      <c r="P24" s="23"/>
      <c r="Q24" s="95"/>
      <c r="R24" s="23"/>
      <c r="S24" s="24"/>
      <c r="T24" s="95"/>
      <c r="U24" s="23"/>
      <c r="V24" s="203"/>
      <c r="W24" s="85" t="str">
        <f>AD27&amp;" "&amp;"g"</f>
        <v>23.5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115" customFormat="1" ht="27.75" customHeight="1">
      <c r="B25" s="210" t="s">
        <v>35</v>
      </c>
      <c r="C25" s="201"/>
      <c r="D25" s="24"/>
      <c r="E25" s="24"/>
      <c r="F25" s="24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95"/>
      <c r="R25" s="23"/>
      <c r="S25" s="23"/>
      <c r="T25" s="95"/>
      <c r="U25" s="23"/>
      <c r="V25" s="203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210"/>
      <c r="C26" s="201"/>
      <c r="D26" s="24"/>
      <c r="E26" s="24"/>
      <c r="F26" s="24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95"/>
      <c r="R26" s="23"/>
      <c r="S26" s="23"/>
      <c r="T26" s="95"/>
      <c r="U26" s="23"/>
      <c r="V26" s="203"/>
      <c r="W26" s="85" t="str">
        <f>AC27&amp;" "&amp;"g"</f>
        <v>28 g</v>
      </c>
      <c r="X26" s="150" t="s">
        <v>38</v>
      </c>
      <c r="Y26" s="87">
        <f t="shared" si="2"/>
        <v>0</v>
      </c>
      <c r="Z26" s="112"/>
      <c r="AA26" s="164" t="s">
        <v>38</v>
      </c>
      <c r="AB26" s="66"/>
      <c r="AC26" s="163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4"/>
      <c r="E27" s="95"/>
      <c r="F27" s="24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95"/>
      <c r="R27" s="23"/>
      <c r="S27" s="23"/>
      <c r="T27" s="95"/>
      <c r="U27" s="23"/>
      <c r="V27" s="203"/>
      <c r="W27" s="90" t="s">
        <v>12</v>
      </c>
      <c r="X27" s="100"/>
      <c r="Y27" s="87"/>
      <c r="Z27" s="116"/>
      <c r="AA27" s="120"/>
      <c r="AB27" s="114"/>
      <c r="AC27" s="120">
        <f>SUM(AC21:AC26)</f>
        <v>28</v>
      </c>
      <c r="AD27" s="120">
        <f>SUM(AD21:AD26)</f>
        <v>23.5</v>
      </c>
      <c r="AE27" s="120">
        <f>SUM(AE21:AE26)</f>
        <v>89.5</v>
      </c>
      <c r="AF27" s="120">
        <f>AC27*4+AD27*9+AE27*4</f>
        <v>681.5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95"/>
      <c r="R28" s="23"/>
      <c r="S28" s="23"/>
      <c r="T28" s="95"/>
      <c r="U28" s="23"/>
      <c r="V28" s="204"/>
      <c r="W28" s="85" t="str">
        <f>AF27&amp;"K"</f>
        <v>681.5K</v>
      </c>
      <c r="X28" s="108"/>
      <c r="Y28" s="87"/>
      <c r="Z28" s="112"/>
      <c r="AA28" s="116"/>
      <c r="AB28" s="126"/>
      <c r="AC28" s="127">
        <f>AC27*4/AF27</f>
        <v>0.16434336023477622</v>
      </c>
      <c r="AD28" s="127">
        <f>AD27*9/AF27</f>
        <v>0.3103448275862069</v>
      </c>
      <c r="AE28" s="127">
        <f>AE27*4/AF27</f>
        <v>0.5253118121790169</v>
      </c>
      <c r="AF28" s="116"/>
    </row>
    <row r="29" spans="2:32" s="83" customFormat="1" ht="27.75" customHeight="1">
      <c r="B29" s="78">
        <v>6</v>
      </c>
      <c r="C29" s="201"/>
      <c r="D29" s="79" t="str">
        <f>'00月菜單'!M3</f>
        <v>地瓜飯</v>
      </c>
      <c r="E29" s="79" t="s">
        <v>51</v>
      </c>
      <c r="F29" s="79"/>
      <c r="G29" s="79" t="str">
        <f>'00月菜單'!M4</f>
        <v>滷香豬排</v>
      </c>
      <c r="H29" s="79" t="s">
        <v>213</v>
      </c>
      <c r="I29" s="79"/>
      <c r="J29" s="79" t="str">
        <f>'00月菜單'!M5</f>
        <v>醬燒豆腐(豆)</v>
      </c>
      <c r="K29" s="79" t="s">
        <v>84</v>
      </c>
      <c r="L29" s="79"/>
      <c r="M29" s="79" t="str">
        <f>'00月菜單'!M6</f>
        <v>塔香翅腿</v>
      </c>
      <c r="N29" s="79" t="s">
        <v>85</v>
      </c>
      <c r="O29" s="79"/>
      <c r="P29" s="79" t="str">
        <f>'00月菜單'!M7</f>
        <v>深色蔬菜</v>
      </c>
      <c r="Q29" s="79" t="s">
        <v>52</v>
      </c>
      <c r="R29" s="79"/>
      <c r="S29" s="79" t="str">
        <f>'00月菜單'!M8</f>
        <v>玉米濃湯(芡)</v>
      </c>
      <c r="T29" s="79" t="s">
        <v>49</v>
      </c>
      <c r="U29" s="79"/>
      <c r="V29" s="202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84" t="s">
        <v>8</v>
      </c>
      <c r="C30" s="201"/>
      <c r="D30" s="23" t="s">
        <v>54</v>
      </c>
      <c r="E30" s="23"/>
      <c r="F30" s="23">
        <v>95</v>
      </c>
      <c r="G30" s="23" t="s">
        <v>96</v>
      </c>
      <c r="H30" s="23"/>
      <c r="I30" s="23">
        <v>55</v>
      </c>
      <c r="J30" s="24" t="s">
        <v>97</v>
      </c>
      <c r="K30" s="24"/>
      <c r="L30" s="24">
        <v>35</v>
      </c>
      <c r="M30" s="23" t="s">
        <v>98</v>
      </c>
      <c r="N30" s="23"/>
      <c r="O30" s="23">
        <v>10</v>
      </c>
      <c r="P30" s="23" t="s">
        <v>53</v>
      </c>
      <c r="Q30" s="23"/>
      <c r="R30" s="23">
        <v>130</v>
      </c>
      <c r="S30" s="24" t="s">
        <v>100</v>
      </c>
      <c r="T30" s="23"/>
      <c r="U30" s="23">
        <v>20</v>
      </c>
      <c r="V30" s="203"/>
      <c r="W30" s="85" t="str">
        <f>AE35&amp;" "&amp;"g"</f>
        <v>91.5 g</v>
      </c>
      <c r="X30" s="86" t="s">
        <v>21</v>
      </c>
      <c r="Y30" s="129">
        <f t="shared" si="3"/>
        <v>2.8</v>
      </c>
      <c r="Z30" s="64"/>
      <c r="AA30" s="92" t="s">
        <v>24</v>
      </c>
      <c r="AB30" s="66">
        <v>2.8</v>
      </c>
      <c r="AC30" s="93">
        <f>AB30*7</f>
        <v>19.599999999999998</v>
      </c>
      <c r="AD30" s="66">
        <f>AB30*5</f>
        <v>14</v>
      </c>
      <c r="AE30" s="66" t="s">
        <v>25</v>
      </c>
      <c r="AF30" s="94">
        <f>AC30*4+AD30*9</f>
        <v>204.39999999999998</v>
      </c>
    </row>
    <row r="31" spans="2:32" ht="27.75" customHeight="1">
      <c r="B31" s="84">
        <v>2</v>
      </c>
      <c r="C31" s="201"/>
      <c r="D31" s="23" t="s">
        <v>56</v>
      </c>
      <c r="E31" s="23"/>
      <c r="F31" s="23">
        <v>25</v>
      </c>
      <c r="G31" s="23"/>
      <c r="H31" s="23"/>
      <c r="I31" s="23"/>
      <c r="J31" s="24" t="s">
        <v>111</v>
      </c>
      <c r="K31" s="24"/>
      <c r="L31" s="24">
        <v>25</v>
      </c>
      <c r="M31" s="23" t="s">
        <v>99</v>
      </c>
      <c r="N31" s="23"/>
      <c r="O31" s="23">
        <v>30</v>
      </c>
      <c r="P31" s="23"/>
      <c r="Q31" s="23"/>
      <c r="R31" s="23"/>
      <c r="S31" s="24" t="s">
        <v>95</v>
      </c>
      <c r="T31" s="23"/>
      <c r="U31" s="23">
        <v>5</v>
      </c>
      <c r="V31" s="203"/>
      <c r="W31" s="90" t="s">
        <v>9</v>
      </c>
      <c r="X31" s="91" t="s">
        <v>23</v>
      </c>
      <c r="Y31" s="129">
        <f t="shared" si="3"/>
        <v>1.8</v>
      </c>
      <c r="Z31" s="65"/>
      <c r="AA31" s="65" t="s">
        <v>27</v>
      </c>
      <c r="AB31" s="66">
        <v>1.8</v>
      </c>
      <c r="AC31" s="66">
        <f>AB31*1</f>
        <v>1.8</v>
      </c>
      <c r="AD31" s="66" t="s">
        <v>25</v>
      </c>
      <c r="AE31" s="66">
        <f>AB31*5</f>
        <v>9</v>
      </c>
      <c r="AF31" s="66">
        <f>AC31*4+AE31*4</f>
        <v>43.2</v>
      </c>
    </row>
    <row r="32" spans="2:32" ht="27.75" customHeight="1">
      <c r="B32" s="84" t="s">
        <v>10</v>
      </c>
      <c r="C32" s="201"/>
      <c r="D32" s="95"/>
      <c r="E32" s="95"/>
      <c r="F32" s="23"/>
      <c r="G32" s="23"/>
      <c r="H32" s="95"/>
      <c r="I32" s="23"/>
      <c r="J32" s="24"/>
      <c r="K32" s="24"/>
      <c r="L32" s="24"/>
      <c r="M32" s="23"/>
      <c r="N32" s="95"/>
      <c r="O32" s="23"/>
      <c r="P32" s="23"/>
      <c r="Q32" s="95"/>
      <c r="R32" s="23"/>
      <c r="S32" s="24" t="s">
        <v>92</v>
      </c>
      <c r="T32" s="95"/>
      <c r="U32" s="23">
        <v>15</v>
      </c>
      <c r="V32" s="203"/>
      <c r="W32" s="85" t="str">
        <f>AD35&amp;" "&amp;"g"</f>
        <v>26.5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208" t="s">
        <v>36</v>
      </c>
      <c r="C33" s="201"/>
      <c r="D33" s="95"/>
      <c r="E33" s="95"/>
      <c r="F33" s="23"/>
      <c r="G33" s="23"/>
      <c r="H33" s="95"/>
      <c r="I33" s="23"/>
      <c r="J33" s="24"/>
      <c r="K33" s="24"/>
      <c r="L33" s="24"/>
      <c r="M33" s="23"/>
      <c r="N33" s="95"/>
      <c r="O33" s="23"/>
      <c r="P33" s="23"/>
      <c r="Q33" s="95"/>
      <c r="R33" s="23"/>
      <c r="S33" s="24"/>
      <c r="T33" s="95"/>
      <c r="U33" s="23"/>
      <c r="V33" s="203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208"/>
      <c r="C34" s="201"/>
      <c r="D34" s="95"/>
      <c r="E34" s="95"/>
      <c r="F34" s="23"/>
      <c r="G34" s="23"/>
      <c r="H34" s="95"/>
      <c r="I34" s="23"/>
      <c r="J34" s="24"/>
      <c r="K34" s="95"/>
      <c r="L34" s="24"/>
      <c r="M34" s="23"/>
      <c r="N34" s="95"/>
      <c r="O34" s="23"/>
      <c r="P34" s="23"/>
      <c r="Q34" s="95"/>
      <c r="R34" s="23"/>
      <c r="S34" s="24"/>
      <c r="T34" s="95"/>
      <c r="U34" s="23"/>
      <c r="V34" s="203"/>
      <c r="W34" s="85" t="str">
        <f>AC35&amp;" "&amp;"g"</f>
        <v>32.4 g</v>
      </c>
      <c r="X34" s="150" t="s">
        <v>38</v>
      </c>
      <c r="Y34" s="129">
        <f t="shared" si="3"/>
        <v>0</v>
      </c>
      <c r="Z34" s="64"/>
      <c r="AA34" s="164" t="s">
        <v>38</v>
      </c>
      <c r="AC34" s="163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95"/>
      <c r="R35" s="23"/>
      <c r="S35" s="23"/>
      <c r="T35" s="95"/>
      <c r="U35" s="23"/>
      <c r="V35" s="203"/>
      <c r="W35" s="90" t="s">
        <v>12</v>
      </c>
      <c r="X35" s="100"/>
      <c r="Y35" s="129"/>
      <c r="Z35" s="65"/>
      <c r="AC35" s="65">
        <f>SUM(AC29:AC34)</f>
        <v>32.4</v>
      </c>
      <c r="AD35" s="65">
        <f>SUM(AD29:AD34)</f>
        <v>26.5</v>
      </c>
      <c r="AE35" s="65">
        <f>SUM(AE29:AE34)</f>
        <v>91.5</v>
      </c>
      <c r="AF35" s="65">
        <f>AC35*4+AD35*9+AE35*4</f>
        <v>734.1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95"/>
      <c r="R36" s="23"/>
      <c r="S36" s="23"/>
      <c r="T36" s="95"/>
      <c r="U36" s="23"/>
      <c r="V36" s="204"/>
      <c r="W36" s="85" t="str">
        <f>AF35&amp;"K"</f>
        <v>734.1K</v>
      </c>
      <c r="X36" s="96"/>
      <c r="Y36" s="129"/>
      <c r="Z36" s="64"/>
      <c r="AC36" s="103">
        <f>AC35*4/AF35</f>
        <v>0.17654270535349406</v>
      </c>
      <c r="AD36" s="103">
        <f>AD35*9/AF35</f>
        <v>0.3248876174908051</v>
      </c>
      <c r="AE36" s="103">
        <f>AE35*4/AF35</f>
        <v>0.49856967715570083</v>
      </c>
    </row>
    <row r="37" spans="2:32" s="83" customFormat="1" ht="27.75" customHeight="1">
      <c r="B37" s="78">
        <v>6</v>
      </c>
      <c r="C37" s="201"/>
      <c r="D37" s="79" t="str">
        <f>'00月菜單'!Q3</f>
        <v>和風炒麵</v>
      </c>
      <c r="E37" s="79" t="s">
        <v>87</v>
      </c>
      <c r="F37" s="79"/>
      <c r="G37" s="79" t="str">
        <f>'00月菜單'!Q4</f>
        <v>醬汁雞排</v>
      </c>
      <c r="H37" s="79" t="s">
        <v>214</v>
      </c>
      <c r="I37" s="79"/>
      <c r="J37" s="79" t="str">
        <f>'00月菜單'!Q5</f>
        <v>翠綠雞柳</v>
      </c>
      <c r="K37" s="79" t="s">
        <v>49</v>
      </c>
      <c r="L37" s="79"/>
      <c r="M37" s="79" t="str">
        <f>'00月菜單'!Q6</f>
        <v>端午肉粽(冷)</v>
      </c>
      <c r="N37" s="79" t="s">
        <v>50</v>
      </c>
      <c r="O37" s="79"/>
      <c r="P37" s="79" t="str">
        <f>'00月菜單'!Q7</f>
        <v>淺色蔬菜</v>
      </c>
      <c r="Q37" s="79" t="s">
        <v>52</v>
      </c>
      <c r="R37" s="79"/>
      <c r="S37" s="79" t="str">
        <f>'00月菜單'!Q8</f>
        <v>菇菇肉絲湯</v>
      </c>
      <c r="T37" s="79" t="s">
        <v>49</v>
      </c>
      <c r="U37" s="79"/>
      <c r="V37" s="202"/>
      <c r="W37" s="80" t="s">
        <v>7</v>
      </c>
      <c r="X37" s="81" t="s">
        <v>16</v>
      </c>
      <c r="Y37" s="130">
        <f aca="true" t="shared" si="4" ref="Y37:Y42">AB37</f>
        <v>5.5</v>
      </c>
      <c r="Z37" s="65"/>
      <c r="AA37" s="88" t="s">
        <v>22</v>
      </c>
      <c r="AB37" s="66">
        <v>5.5</v>
      </c>
      <c r="AC37" s="66">
        <f>AB37*2</f>
        <v>11</v>
      </c>
      <c r="AD37" s="66"/>
      <c r="AE37" s="66">
        <f>AB37*15</f>
        <v>82.5</v>
      </c>
      <c r="AF37" s="66">
        <f>AC37*4+AE37*4</f>
        <v>374</v>
      </c>
    </row>
    <row r="38" spans="2:32" ht="27.75" customHeight="1">
      <c r="B38" s="84" t="s">
        <v>8</v>
      </c>
      <c r="C38" s="201"/>
      <c r="D38" s="23" t="s">
        <v>113</v>
      </c>
      <c r="E38" s="24"/>
      <c r="F38" s="24">
        <v>200</v>
      </c>
      <c r="G38" s="23" t="s">
        <v>90</v>
      </c>
      <c r="H38" s="24"/>
      <c r="I38" s="23">
        <v>70</v>
      </c>
      <c r="J38" s="24" t="s">
        <v>103</v>
      </c>
      <c r="K38" s="23"/>
      <c r="L38" s="24">
        <v>25</v>
      </c>
      <c r="M38" s="23" t="s">
        <v>114</v>
      </c>
      <c r="N38" s="24" t="s">
        <v>115</v>
      </c>
      <c r="O38" s="23">
        <v>40</v>
      </c>
      <c r="P38" s="23" t="s">
        <v>53</v>
      </c>
      <c r="Q38" s="24"/>
      <c r="R38" s="23">
        <v>120</v>
      </c>
      <c r="S38" s="131" t="s">
        <v>101</v>
      </c>
      <c r="T38" s="23"/>
      <c r="U38" s="23">
        <v>25</v>
      </c>
      <c r="V38" s="203"/>
      <c r="W38" s="85" t="str">
        <f>AE43&amp;" "&amp;"g"</f>
        <v>93 g</v>
      </c>
      <c r="X38" s="86" t="s">
        <v>21</v>
      </c>
      <c r="Y38" s="129">
        <f t="shared" si="4"/>
        <v>2.7</v>
      </c>
      <c r="Z38" s="64"/>
      <c r="AA38" s="92" t="s">
        <v>24</v>
      </c>
      <c r="AB38" s="66">
        <v>2.7</v>
      </c>
      <c r="AC38" s="93">
        <f>AB38*7</f>
        <v>18.900000000000002</v>
      </c>
      <c r="AD38" s="66">
        <f>AB38*5</f>
        <v>13.5</v>
      </c>
      <c r="AE38" s="66" t="s">
        <v>25</v>
      </c>
      <c r="AF38" s="94">
        <f>AC38*4+AD38*9</f>
        <v>197.10000000000002</v>
      </c>
    </row>
    <row r="39" spans="2:32" ht="27.75" customHeight="1">
      <c r="B39" s="84">
        <v>3</v>
      </c>
      <c r="C39" s="201"/>
      <c r="D39" s="24" t="s">
        <v>103</v>
      </c>
      <c r="E39" s="24"/>
      <c r="F39" s="24">
        <v>25</v>
      </c>
      <c r="G39" s="23"/>
      <c r="H39" s="24"/>
      <c r="I39" s="23"/>
      <c r="J39" s="24" t="s">
        <v>104</v>
      </c>
      <c r="K39" s="23"/>
      <c r="L39" s="24">
        <v>20</v>
      </c>
      <c r="M39" s="23"/>
      <c r="N39" s="24"/>
      <c r="O39" s="23"/>
      <c r="P39" s="23"/>
      <c r="Q39" s="95"/>
      <c r="R39" s="23"/>
      <c r="S39" s="23" t="s">
        <v>102</v>
      </c>
      <c r="T39" s="23"/>
      <c r="U39" s="23">
        <v>10</v>
      </c>
      <c r="V39" s="203"/>
      <c r="W39" s="90" t="s">
        <v>9</v>
      </c>
      <c r="X39" s="91" t="s">
        <v>23</v>
      </c>
      <c r="Y39" s="129">
        <f t="shared" si="4"/>
        <v>2.1</v>
      </c>
      <c r="Z39" s="65"/>
      <c r="AA39" s="65" t="s">
        <v>27</v>
      </c>
      <c r="AB39" s="66">
        <v>2.1</v>
      </c>
      <c r="AC39" s="66">
        <f>AB39*1</f>
        <v>2.1</v>
      </c>
      <c r="AD39" s="66" t="s">
        <v>25</v>
      </c>
      <c r="AE39" s="66">
        <f>AB39*5</f>
        <v>10.5</v>
      </c>
      <c r="AF39" s="66">
        <f>AC39*4+AE39*4</f>
        <v>50.4</v>
      </c>
    </row>
    <row r="40" spans="2:32" ht="27.75" customHeight="1">
      <c r="B40" s="84" t="s">
        <v>10</v>
      </c>
      <c r="C40" s="201"/>
      <c r="D40" s="24" t="s">
        <v>92</v>
      </c>
      <c r="E40" s="24"/>
      <c r="F40" s="24">
        <v>15</v>
      </c>
      <c r="G40" s="23"/>
      <c r="H40" s="24"/>
      <c r="I40" s="23"/>
      <c r="J40" s="24"/>
      <c r="K40" s="95"/>
      <c r="L40" s="24"/>
      <c r="M40" s="23"/>
      <c r="N40" s="24"/>
      <c r="O40" s="23"/>
      <c r="P40" s="23"/>
      <c r="Q40" s="95"/>
      <c r="R40" s="23"/>
      <c r="S40" s="24"/>
      <c r="T40" s="23"/>
      <c r="U40" s="23"/>
      <c r="V40" s="203"/>
      <c r="W40" s="85" t="str">
        <f>AD43&amp;" "&amp;"g"</f>
        <v>26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208" t="s">
        <v>28</v>
      </c>
      <c r="C41" s="201"/>
      <c r="D41" s="24"/>
      <c r="E41" s="24"/>
      <c r="F41" s="24"/>
      <c r="G41" s="23"/>
      <c r="H41" s="24"/>
      <c r="I41" s="23"/>
      <c r="J41" s="24"/>
      <c r="K41" s="95"/>
      <c r="L41" s="24"/>
      <c r="M41" s="23"/>
      <c r="N41" s="24"/>
      <c r="O41" s="23"/>
      <c r="P41" s="23"/>
      <c r="Q41" s="24"/>
      <c r="R41" s="23"/>
      <c r="S41" s="24"/>
      <c r="T41" s="23"/>
      <c r="U41" s="23"/>
      <c r="V41" s="203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208"/>
      <c r="C42" s="201"/>
      <c r="D42" s="95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203"/>
      <c r="W42" s="85" t="str">
        <f>AC43&amp;" "&amp;"g"</f>
        <v>32 g</v>
      </c>
      <c r="X42" s="150" t="s">
        <v>38</v>
      </c>
      <c r="Y42" s="129">
        <f t="shared" si="4"/>
        <v>0</v>
      </c>
      <c r="Z42" s="64"/>
      <c r="AA42" s="164" t="s">
        <v>38</v>
      </c>
      <c r="AC42" s="163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4"/>
      <c r="K43" s="95"/>
      <c r="L43" s="24"/>
      <c r="M43" s="23"/>
      <c r="N43" s="95"/>
      <c r="O43" s="23"/>
      <c r="P43" s="23"/>
      <c r="Q43" s="95"/>
      <c r="R43" s="23"/>
      <c r="S43" s="24"/>
      <c r="T43" s="95"/>
      <c r="U43" s="24"/>
      <c r="V43" s="203"/>
      <c r="W43" s="90" t="s">
        <v>12</v>
      </c>
      <c r="X43" s="100"/>
      <c r="Y43" s="129"/>
      <c r="Z43" s="65"/>
      <c r="AC43" s="165">
        <f>SUM(AC37:AC42)</f>
        <v>32</v>
      </c>
      <c r="AD43" s="165">
        <f>SUM(AD37:AD42)</f>
        <v>26</v>
      </c>
      <c r="AE43" s="165">
        <f>SUM(AE37:AE42)</f>
        <v>93</v>
      </c>
      <c r="AF43" s="65">
        <f>AC43*4+AD43*9+AE43*4</f>
        <v>734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204"/>
      <c r="W44" s="135" t="str">
        <f>AF43&amp;"K"</f>
        <v>734K</v>
      </c>
      <c r="X44" s="136"/>
      <c r="Y44" s="137"/>
      <c r="Z44" s="64"/>
      <c r="AC44" s="103">
        <f>AC43*4/AF43</f>
        <v>0.17438692098092642</v>
      </c>
      <c r="AD44" s="103">
        <f>AD43*9/AF43</f>
        <v>0.3188010899182561</v>
      </c>
      <c r="AE44" s="103">
        <f>AE43*4/AF43</f>
        <v>0.5068119891008175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99"/>
      <c r="E46" s="199"/>
      <c r="F46" s="200"/>
      <c r="G46" s="200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J17" sqref="J17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9.625" style="89" customWidth="1"/>
    <col min="7" max="7" width="18.625" style="89" customWidth="1"/>
    <col min="8" max="8" width="5.625" style="139" customWidth="1"/>
    <col min="9" max="9" width="9.625" style="89" customWidth="1"/>
    <col min="10" max="10" width="18.625" style="89" customWidth="1"/>
    <col min="11" max="11" width="5.625" style="139" customWidth="1"/>
    <col min="12" max="12" width="9.625" style="89" customWidth="1"/>
    <col min="13" max="13" width="18.625" style="89" customWidth="1"/>
    <col min="14" max="14" width="5.625" style="139" customWidth="1"/>
    <col min="15" max="15" width="9.625" style="89" customWidth="1"/>
    <col min="16" max="16" width="18.625" style="89" customWidth="1"/>
    <col min="17" max="17" width="5.625" style="139" customWidth="1"/>
    <col min="18" max="18" width="9.625" style="89" customWidth="1"/>
    <col min="19" max="19" width="18.625" style="89" customWidth="1"/>
    <col min="20" max="20" width="5.625" style="139" customWidth="1"/>
    <col min="21" max="21" width="9.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customWidth="1"/>
    <col min="28" max="28" width="5.50390625" style="66" customWidth="1"/>
    <col min="29" max="29" width="7.75390625" style="65" customWidth="1"/>
    <col min="30" max="30" width="8.00390625" style="65" customWidth="1"/>
    <col min="31" max="31" width="7.875" style="65" customWidth="1"/>
    <col min="32" max="32" width="7.50390625" style="65" customWidth="1"/>
    <col min="33" max="16384" width="9.00390625" style="89" customWidth="1"/>
  </cols>
  <sheetData>
    <row r="1" spans="2:28" s="52" customFormat="1" ht="38.25">
      <c r="B1" s="205" t="s">
        <v>206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51"/>
      <c r="AB1" s="53"/>
    </row>
    <row r="2" spans="2:28" s="52" customFormat="1" ht="9.75" customHeight="1">
      <c r="B2" s="206"/>
      <c r="C2" s="207"/>
      <c r="D2" s="207"/>
      <c r="E2" s="207"/>
      <c r="F2" s="207"/>
      <c r="G2" s="207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1.5" customHeight="1" thickBot="1">
      <c r="B3" s="151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71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7" t="s">
        <v>44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64.5" customHeight="1">
      <c r="B5" s="78">
        <v>6</v>
      </c>
      <c r="C5" s="201"/>
      <c r="D5" s="79" t="str">
        <f>'00月菜單'!A12</f>
        <v>香Q白飯</v>
      </c>
      <c r="E5" s="79" t="s">
        <v>50</v>
      </c>
      <c r="F5" s="18" t="s">
        <v>15</v>
      </c>
      <c r="G5" s="79" t="str">
        <f>'00月菜單'!A13</f>
        <v>黑胡椒豆腐(豆)</v>
      </c>
      <c r="H5" s="79" t="s">
        <v>49</v>
      </c>
      <c r="I5" s="18" t="s">
        <v>15</v>
      </c>
      <c r="J5" s="79" t="str">
        <f>'00月菜單'!A14</f>
        <v>五香滷蛋</v>
      </c>
      <c r="K5" s="79" t="s">
        <v>86</v>
      </c>
      <c r="L5" s="18" t="s">
        <v>15</v>
      </c>
      <c r="M5" s="79" t="str">
        <f>'00月菜單'!A15</f>
        <v>菇菇雙味</v>
      </c>
      <c r="N5" s="79" t="s">
        <v>49</v>
      </c>
      <c r="O5" s="18" t="s">
        <v>15</v>
      </c>
      <c r="P5" s="79" t="str">
        <f>'00月菜單'!A16</f>
        <v>淺色蔬菜</v>
      </c>
      <c r="Q5" s="79" t="s">
        <v>52</v>
      </c>
      <c r="R5" s="18" t="s">
        <v>15</v>
      </c>
      <c r="S5" s="79" t="str">
        <f>'00月菜單'!A17</f>
        <v>蘑菇洋芋湯(芡)</v>
      </c>
      <c r="T5" s="79" t="s">
        <v>49</v>
      </c>
      <c r="U5" s="18" t="s">
        <v>15</v>
      </c>
      <c r="V5" s="202"/>
      <c r="W5" s="80" t="s">
        <v>40</v>
      </c>
      <c r="X5" s="81" t="s">
        <v>16</v>
      </c>
      <c r="Y5" s="82">
        <f aca="true" t="shared" si="0" ref="Y5:Y10">AB5</f>
        <v>5.7</v>
      </c>
      <c r="Z5" s="65"/>
      <c r="AA5" s="88" t="s">
        <v>22</v>
      </c>
      <c r="AB5" s="66">
        <v>5.7</v>
      </c>
      <c r="AC5" s="66">
        <f>AB5*2</f>
        <v>11.4</v>
      </c>
      <c r="AD5" s="66"/>
      <c r="AE5" s="66">
        <f>AB5*15</f>
        <v>85.5</v>
      </c>
      <c r="AF5" s="66">
        <f>AC5*4+AE5*4</f>
        <v>387.6</v>
      </c>
    </row>
    <row r="6" spans="2:32" ht="27.75" customHeight="1">
      <c r="B6" s="84" t="s">
        <v>47</v>
      </c>
      <c r="C6" s="201"/>
      <c r="D6" s="23" t="s">
        <v>54</v>
      </c>
      <c r="E6" s="24"/>
      <c r="F6" s="24">
        <v>110</v>
      </c>
      <c r="G6" s="23" t="s">
        <v>97</v>
      </c>
      <c r="H6" s="24" t="s">
        <v>142</v>
      </c>
      <c r="I6" s="23">
        <v>120</v>
      </c>
      <c r="J6" s="23" t="s">
        <v>136</v>
      </c>
      <c r="K6" s="23"/>
      <c r="L6" s="23">
        <v>55</v>
      </c>
      <c r="M6" s="23" t="s">
        <v>101</v>
      </c>
      <c r="N6" s="23"/>
      <c r="O6" s="23">
        <v>30</v>
      </c>
      <c r="P6" s="23" t="s">
        <v>53</v>
      </c>
      <c r="Q6" s="23"/>
      <c r="R6" s="23">
        <v>120</v>
      </c>
      <c r="S6" s="24" t="s">
        <v>137</v>
      </c>
      <c r="T6" s="23"/>
      <c r="U6" s="23">
        <v>20</v>
      </c>
      <c r="V6" s="203"/>
      <c r="W6" s="85" t="str">
        <f>AE11&amp;"g"</f>
        <v>96g</v>
      </c>
      <c r="X6" s="86" t="s">
        <v>21</v>
      </c>
      <c r="Y6" s="87">
        <f t="shared" si="0"/>
        <v>2.5</v>
      </c>
      <c r="Z6" s="64"/>
      <c r="AA6" s="92" t="s">
        <v>24</v>
      </c>
      <c r="AB6" s="66">
        <v>2.5</v>
      </c>
      <c r="AC6" s="93">
        <f>AB6*7</f>
        <v>17.5</v>
      </c>
      <c r="AD6" s="66">
        <f>AB6*5</f>
        <v>12.5</v>
      </c>
      <c r="AE6" s="66" t="s">
        <v>25</v>
      </c>
      <c r="AF6" s="94">
        <f>AC6*4+AD6*9</f>
        <v>182.5</v>
      </c>
    </row>
    <row r="7" spans="2:32" ht="27.75" customHeight="1">
      <c r="B7" s="84">
        <v>6</v>
      </c>
      <c r="C7" s="201"/>
      <c r="D7" s="24"/>
      <c r="E7" s="24"/>
      <c r="F7" s="24"/>
      <c r="G7" s="23"/>
      <c r="H7" s="24"/>
      <c r="I7" s="23"/>
      <c r="J7" s="23"/>
      <c r="K7" s="23"/>
      <c r="L7" s="23"/>
      <c r="M7" s="23" t="s">
        <v>91</v>
      </c>
      <c r="N7" s="23"/>
      <c r="O7" s="23">
        <v>25</v>
      </c>
      <c r="P7" s="23"/>
      <c r="Q7" s="23"/>
      <c r="R7" s="23"/>
      <c r="S7" s="24" t="s">
        <v>101</v>
      </c>
      <c r="T7" s="23"/>
      <c r="U7" s="23">
        <v>15</v>
      </c>
      <c r="V7" s="203"/>
      <c r="W7" s="90" t="s">
        <v>42</v>
      </c>
      <c r="X7" s="91" t="s">
        <v>23</v>
      </c>
      <c r="Y7" s="87">
        <f t="shared" si="0"/>
        <v>2.1</v>
      </c>
      <c r="Z7" s="65"/>
      <c r="AA7" s="65" t="s">
        <v>27</v>
      </c>
      <c r="AB7" s="66">
        <v>2.1</v>
      </c>
      <c r="AC7" s="66">
        <f>AB7*1</f>
        <v>2.1</v>
      </c>
      <c r="AD7" s="66" t="s">
        <v>25</v>
      </c>
      <c r="AE7" s="66">
        <f>AB7*5</f>
        <v>10.5</v>
      </c>
      <c r="AF7" s="66">
        <f>AC7*4+AE7*4</f>
        <v>50.4</v>
      </c>
    </row>
    <row r="8" spans="2:32" ht="27.75" customHeight="1">
      <c r="B8" s="84" t="s">
        <v>10</v>
      </c>
      <c r="C8" s="201"/>
      <c r="D8" s="24"/>
      <c r="E8" s="24"/>
      <c r="F8" s="24"/>
      <c r="G8" s="23"/>
      <c r="H8" s="95"/>
      <c r="I8" s="23"/>
      <c r="J8" s="23"/>
      <c r="K8" s="95"/>
      <c r="L8" s="23"/>
      <c r="M8" s="23" t="s">
        <v>92</v>
      </c>
      <c r="N8" s="95"/>
      <c r="O8" s="23">
        <v>20</v>
      </c>
      <c r="P8" s="23"/>
      <c r="Q8" s="95"/>
      <c r="R8" s="23"/>
      <c r="S8" s="24"/>
      <c r="T8" s="95"/>
      <c r="U8" s="23"/>
      <c r="V8" s="203"/>
      <c r="W8" s="85" t="str">
        <f>AD11&amp;"g"</f>
        <v>25g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208" t="s">
        <v>33</v>
      </c>
      <c r="C9" s="201"/>
      <c r="D9" s="24"/>
      <c r="E9" s="24"/>
      <c r="F9" s="24"/>
      <c r="G9" s="23"/>
      <c r="H9" s="95"/>
      <c r="I9" s="23"/>
      <c r="J9" s="23"/>
      <c r="K9" s="95"/>
      <c r="L9" s="23"/>
      <c r="M9" s="23"/>
      <c r="N9" s="95"/>
      <c r="O9" s="23"/>
      <c r="P9" s="23"/>
      <c r="Q9" s="95"/>
      <c r="R9" s="23"/>
      <c r="S9" s="24"/>
      <c r="T9" s="95"/>
      <c r="U9" s="23"/>
      <c r="V9" s="203"/>
      <c r="W9" s="90" t="s">
        <v>43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208"/>
      <c r="C10" s="201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95"/>
      <c r="R10" s="23"/>
      <c r="S10" s="24"/>
      <c r="T10" s="95"/>
      <c r="U10" s="23"/>
      <c r="V10" s="203"/>
      <c r="W10" s="85" t="str">
        <f>AC11&amp;"g"</f>
        <v>31g</v>
      </c>
      <c r="X10" s="150" t="s">
        <v>38</v>
      </c>
      <c r="Y10" s="97">
        <f t="shared" si="0"/>
        <v>0</v>
      </c>
      <c r="Z10" s="64"/>
      <c r="AA10" s="164" t="s">
        <v>38</v>
      </c>
      <c r="AC10" s="163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95"/>
      <c r="R11" s="23"/>
      <c r="S11" s="23"/>
      <c r="T11" s="95"/>
      <c r="U11" s="23"/>
      <c r="V11" s="203"/>
      <c r="W11" s="90" t="s">
        <v>12</v>
      </c>
      <c r="X11" s="100"/>
      <c r="Y11" s="87"/>
      <c r="Z11" s="65"/>
      <c r="AC11" s="65">
        <f>SUM(AC5:AC10)</f>
        <v>31</v>
      </c>
      <c r="AD11" s="65">
        <f>SUM(AD5:AD10)</f>
        <v>25</v>
      </c>
      <c r="AE11" s="65">
        <f>SUM(AE5:AE10)</f>
        <v>96</v>
      </c>
      <c r="AF11" s="65">
        <f>AC11*4+AD11*9+AE11*4</f>
        <v>733</v>
      </c>
    </row>
    <row r="12" spans="2:31" ht="27.75" customHeight="1">
      <c r="B12" s="101"/>
      <c r="C12" s="102"/>
      <c r="D12" s="23"/>
      <c r="E12" s="95"/>
      <c r="F12" s="23"/>
      <c r="G12" s="23"/>
      <c r="H12" s="95"/>
      <c r="I12" s="23"/>
      <c r="J12" s="23"/>
      <c r="K12" s="95"/>
      <c r="L12" s="23"/>
      <c r="M12" s="23"/>
      <c r="N12" s="95"/>
      <c r="O12" s="23"/>
      <c r="P12" s="23"/>
      <c r="Q12" s="95"/>
      <c r="R12" s="23"/>
      <c r="S12" s="23"/>
      <c r="T12" s="95"/>
      <c r="U12" s="23"/>
      <c r="V12" s="204"/>
      <c r="W12" s="107" t="str">
        <f>AF11&amp;"K"</f>
        <v>733K</v>
      </c>
      <c r="X12" s="108"/>
      <c r="Y12" s="109"/>
      <c r="Z12" s="64"/>
      <c r="AA12" s="89"/>
      <c r="AB12" s="89"/>
      <c r="AC12" s="103">
        <f>AC11*4/AF11</f>
        <v>0.16916780354706684</v>
      </c>
      <c r="AD12" s="103">
        <f>AD11*9/AF11</f>
        <v>0.3069577080491132</v>
      </c>
      <c r="AE12" s="103">
        <f>AE11*4/AF11</f>
        <v>0.5238744884038199</v>
      </c>
    </row>
    <row r="13" spans="2:32" s="83" customFormat="1" ht="27.75" customHeight="1">
      <c r="B13" s="78">
        <v>6</v>
      </c>
      <c r="C13" s="201"/>
      <c r="D13" s="79" t="str">
        <f>'00月菜單'!E12</f>
        <v>五穀飯+乳品</v>
      </c>
      <c r="E13" s="79" t="s">
        <v>50</v>
      </c>
      <c r="F13" s="79"/>
      <c r="G13" s="79" t="str">
        <f>'00月菜單'!E13</f>
        <v>御燒豬排</v>
      </c>
      <c r="H13" s="79" t="s">
        <v>213</v>
      </c>
      <c r="I13" s="79"/>
      <c r="J13" s="79" t="str">
        <f>'00月菜單'!E14</f>
        <v>醬燒魚丁(海)</v>
      </c>
      <c r="K13" s="79" t="s">
        <v>49</v>
      </c>
      <c r="L13" s="79"/>
      <c r="M13" s="79" t="str">
        <f>'00月菜單'!E15</f>
        <v>白醬通心麵</v>
      </c>
      <c r="N13" s="79" t="s">
        <v>49</v>
      </c>
      <c r="O13" s="79"/>
      <c r="P13" s="79" t="str">
        <f>'00月菜單'!E16</f>
        <v>深色蔬菜</v>
      </c>
      <c r="Q13" s="79" t="s">
        <v>52</v>
      </c>
      <c r="R13" s="79"/>
      <c r="S13" s="79" t="str">
        <f>'00月菜單'!E17</f>
        <v>針菇肉絲湯</v>
      </c>
      <c r="T13" s="79" t="s">
        <v>49</v>
      </c>
      <c r="U13" s="79"/>
      <c r="V13" s="202" t="s">
        <v>210</v>
      </c>
      <c r="W13" s="80" t="s">
        <v>45</v>
      </c>
      <c r="X13" s="81" t="s">
        <v>16</v>
      </c>
      <c r="Y13" s="82">
        <f aca="true" t="shared" si="1" ref="Y13:Y18">AB13</f>
        <v>5.6</v>
      </c>
      <c r="Z13" s="65"/>
      <c r="AA13" s="88" t="s">
        <v>22</v>
      </c>
      <c r="AB13" s="66">
        <v>5.6</v>
      </c>
      <c r="AC13" s="66">
        <f>AB13*2</f>
        <v>11.2</v>
      </c>
      <c r="AD13" s="66"/>
      <c r="AE13" s="66">
        <f>AB13*15</f>
        <v>84</v>
      </c>
      <c r="AF13" s="66">
        <f>AC13*4+AE13*4</f>
        <v>380.8</v>
      </c>
    </row>
    <row r="14" spans="2:32" ht="27.75" customHeight="1">
      <c r="B14" s="84" t="s">
        <v>8</v>
      </c>
      <c r="C14" s="201"/>
      <c r="D14" s="23" t="s">
        <v>54</v>
      </c>
      <c r="E14" s="23"/>
      <c r="F14" s="23">
        <v>70</v>
      </c>
      <c r="G14" s="23" t="s">
        <v>96</v>
      </c>
      <c r="H14" s="24"/>
      <c r="I14" s="23">
        <v>60</v>
      </c>
      <c r="J14" s="23" t="s">
        <v>138</v>
      </c>
      <c r="K14" s="23"/>
      <c r="L14" s="23">
        <v>30</v>
      </c>
      <c r="M14" s="24" t="s">
        <v>139</v>
      </c>
      <c r="N14" s="23"/>
      <c r="O14" s="23">
        <v>20</v>
      </c>
      <c r="P14" s="23" t="s">
        <v>53</v>
      </c>
      <c r="Q14" s="23"/>
      <c r="R14" s="23">
        <v>130</v>
      </c>
      <c r="S14" s="24" t="s">
        <v>141</v>
      </c>
      <c r="T14" s="23"/>
      <c r="U14" s="23">
        <v>25</v>
      </c>
      <c r="V14" s="203"/>
      <c r="W14" s="85" t="str">
        <f>AE19&amp;" "&amp;"g"</f>
        <v>110.8 g</v>
      </c>
      <c r="X14" s="86" t="s">
        <v>21</v>
      </c>
      <c r="Y14" s="87">
        <f t="shared" si="1"/>
        <v>2.8</v>
      </c>
      <c r="Z14" s="64"/>
      <c r="AA14" s="92" t="s">
        <v>24</v>
      </c>
      <c r="AB14" s="66">
        <v>2.8</v>
      </c>
      <c r="AC14" s="93">
        <f>AB14*7</f>
        <v>19.599999999999998</v>
      </c>
      <c r="AD14" s="66">
        <f>AB14*5</f>
        <v>14</v>
      </c>
      <c r="AE14" s="66" t="s">
        <v>25</v>
      </c>
      <c r="AF14" s="94">
        <f>AC14*4+AD14*9</f>
        <v>204.39999999999998</v>
      </c>
    </row>
    <row r="15" spans="2:32" ht="27.75" customHeight="1">
      <c r="B15" s="84">
        <v>7</v>
      </c>
      <c r="C15" s="201"/>
      <c r="D15" s="23" t="s">
        <v>55</v>
      </c>
      <c r="E15" s="23"/>
      <c r="F15" s="23">
        <v>20</v>
      </c>
      <c r="G15" s="23"/>
      <c r="H15" s="24"/>
      <c r="I15" s="23"/>
      <c r="J15" s="23" t="s">
        <v>111</v>
      </c>
      <c r="K15" s="23"/>
      <c r="L15" s="23">
        <v>25</v>
      </c>
      <c r="M15" s="23" t="s">
        <v>92</v>
      </c>
      <c r="N15" s="23"/>
      <c r="O15" s="23">
        <v>20</v>
      </c>
      <c r="P15" s="23"/>
      <c r="Q15" s="23"/>
      <c r="R15" s="23"/>
      <c r="S15" s="24" t="s">
        <v>102</v>
      </c>
      <c r="T15" s="23"/>
      <c r="U15" s="23">
        <v>10</v>
      </c>
      <c r="V15" s="203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84" t="s">
        <v>10</v>
      </c>
      <c r="C16" s="201"/>
      <c r="D16" s="95"/>
      <c r="E16" s="95"/>
      <c r="F16" s="23"/>
      <c r="G16" s="23"/>
      <c r="H16" s="95"/>
      <c r="I16" s="23"/>
      <c r="J16" s="23"/>
      <c r="K16" s="95"/>
      <c r="L16" s="23"/>
      <c r="M16" s="23" t="s">
        <v>100</v>
      </c>
      <c r="N16" s="95"/>
      <c r="O16" s="23">
        <v>10</v>
      </c>
      <c r="P16" s="23"/>
      <c r="Q16" s="95"/>
      <c r="R16" s="23"/>
      <c r="S16" s="24"/>
      <c r="T16" s="95"/>
      <c r="U16" s="23"/>
      <c r="V16" s="203"/>
      <c r="W16" s="85" t="str">
        <f>AD19&amp;" "&amp;"g"</f>
        <v>32.1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208" t="s">
        <v>34</v>
      </c>
      <c r="C17" s="201"/>
      <c r="D17" s="95"/>
      <c r="E17" s="95"/>
      <c r="F17" s="23"/>
      <c r="G17" s="23"/>
      <c r="H17" s="95"/>
      <c r="I17" s="23"/>
      <c r="J17" s="23"/>
      <c r="K17" s="95"/>
      <c r="L17" s="23"/>
      <c r="M17" s="24" t="s">
        <v>140</v>
      </c>
      <c r="N17" s="95"/>
      <c r="O17" s="23">
        <v>10</v>
      </c>
      <c r="P17" s="23"/>
      <c r="Q17" s="95"/>
      <c r="R17" s="23"/>
      <c r="S17" s="24"/>
      <c r="T17" s="95"/>
      <c r="U17" s="23"/>
      <c r="V17" s="203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208"/>
      <c r="C18" s="201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95"/>
      <c r="R18" s="23"/>
      <c r="S18" s="24"/>
      <c r="T18" s="95"/>
      <c r="U18" s="23"/>
      <c r="V18" s="203"/>
      <c r="W18" s="85" t="str">
        <f>AC19&amp;" "&amp;"g"</f>
        <v>44 g</v>
      </c>
      <c r="X18" s="150" t="s">
        <v>38</v>
      </c>
      <c r="Y18" s="97">
        <f t="shared" si="1"/>
        <v>1.4</v>
      </c>
      <c r="Z18" s="64"/>
      <c r="AA18" s="164" t="s">
        <v>38</v>
      </c>
      <c r="AB18" s="66">
        <v>1.4</v>
      </c>
      <c r="AC18" s="163">
        <f>AB18*8</f>
        <v>11.2</v>
      </c>
      <c r="AD18" s="65">
        <f>AB18*4</f>
        <v>5.6</v>
      </c>
      <c r="AE18" s="65">
        <f>AB18*12</f>
        <v>16.799999999999997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95"/>
      <c r="R19" s="23"/>
      <c r="S19" s="23"/>
      <c r="T19" s="95"/>
      <c r="U19" s="23"/>
      <c r="V19" s="203"/>
      <c r="W19" s="90" t="s">
        <v>12</v>
      </c>
      <c r="X19" s="100"/>
      <c r="Y19" s="87"/>
      <c r="Z19" s="65"/>
      <c r="AC19" s="65">
        <f>SUM(AC13:AC18)</f>
        <v>44</v>
      </c>
      <c r="AD19" s="65">
        <f>SUM(AD13:AD18)</f>
        <v>32.1</v>
      </c>
      <c r="AE19" s="65">
        <f>SUM(AE13:AE18)</f>
        <v>110.8</v>
      </c>
      <c r="AF19" s="65">
        <f>AC19*4+AD19*9+AE19*4</f>
        <v>908.1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95"/>
      <c r="R20" s="23"/>
      <c r="S20" s="23"/>
      <c r="T20" s="95"/>
      <c r="U20" s="23"/>
      <c r="V20" s="204"/>
      <c r="W20" s="85" t="str">
        <f>AF19&amp;"K"</f>
        <v>908.1K</v>
      </c>
      <c r="X20" s="96"/>
      <c r="Y20" s="97"/>
      <c r="Z20" s="64"/>
      <c r="AC20" s="103">
        <f>AC19*4/AF19</f>
        <v>0.19381125426715118</v>
      </c>
      <c r="AD20" s="103">
        <f>AD19*9/AF19</f>
        <v>0.31813676907829536</v>
      </c>
      <c r="AE20" s="103">
        <f>AE19*4/AF19</f>
        <v>0.48805197665455347</v>
      </c>
    </row>
    <row r="21" spans="2:32" s="83" customFormat="1" ht="27.75" customHeight="1">
      <c r="B21" s="110">
        <v>6</v>
      </c>
      <c r="C21" s="201"/>
      <c r="D21" s="79" t="str">
        <f>'00月菜單'!I12</f>
        <v>香Q白飯</v>
      </c>
      <c r="E21" s="79" t="s">
        <v>50</v>
      </c>
      <c r="F21" s="79"/>
      <c r="G21" s="79" t="str">
        <f>'00月菜單'!I13</f>
        <v>香炸雞腿(炸)</v>
      </c>
      <c r="H21" s="79" t="s">
        <v>132</v>
      </c>
      <c r="I21" s="79"/>
      <c r="J21" s="79" t="str">
        <f>'00月菜單'!I14</f>
        <v>炭火香腸(加)</v>
      </c>
      <c r="K21" s="79" t="s">
        <v>131</v>
      </c>
      <c r="L21" s="79"/>
      <c r="M21" s="79" t="str">
        <f>'00月菜單'!I15</f>
        <v>總燴鮮筍</v>
      </c>
      <c r="N21" s="79" t="s">
        <v>49</v>
      </c>
      <c r="O21" s="79"/>
      <c r="P21" s="79" t="str">
        <f>'00月菜單'!I16</f>
        <v>深色蔬菜</v>
      </c>
      <c r="Q21" s="79" t="s">
        <v>52</v>
      </c>
      <c r="R21" s="79"/>
      <c r="S21" s="79" t="str">
        <f>'00月菜單'!I17</f>
        <v>味噌海芽湯</v>
      </c>
      <c r="T21" s="79" t="s">
        <v>49</v>
      </c>
      <c r="U21" s="79"/>
      <c r="V21" s="202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115" customFormat="1" ht="27.75" customHeight="1">
      <c r="B22" s="111" t="s">
        <v>8</v>
      </c>
      <c r="C22" s="201"/>
      <c r="D22" s="23" t="s">
        <v>54</v>
      </c>
      <c r="E22" s="23"/>
      <c r="F22" s="23">
        <v>110</v>
      </c>
      <c r="G22" s="23" t="s">
        <v>143</v>
      </c>
      <c r="H22" s="23"/>
      <c r="I22" s="23">
        <v>90</v>
      </c>
      <c r="J22" s="23" t="s">
        <v>144</v>
      </c>
      <c r="K22" s="23" t="s">
        <v>110</v>
      </c>
      <c r="L22" s="23">
        <v>30</v>
      </c>
      <c r="M22" s="23" t="s">
        <v>145</v>
      </c>
      <c r="N22" s="23"/>
      <c r="O22" s="23">
        <v>35</v>
      </c>
      <c r="P22" s="23" t="s">
        <v>53</v>
      </c>
      <c r="Q22" s="23"/>
      <c r="R22" s="23">
        <v>120</v>
      </c>
      <c r="S22" s="23" t="s">
        <v>146</v>
      </c>
      <c r="T22" s="23"/>
      <c r="U22" s="23">
        <v>10</v>
      </c>
      <c r="V22" s="203"/>
      <c r="W22" s="85" t="str">
        <f>AE27&amp;" "&amp;"g"</f>
        <v>92.5 g</v>
      </c>
      <c r="X22" s="86" t="s">
        <v>21</v>
      </c>
      <c r="Y22" s="87">
        <f t="shared" si="2"/>
        <v>2.9</v>
      </c>
      <c r="Z22" s="112"/>
      <c r="AA22" s="117" t="s">
        <v>24</v>
      </c>
      <c r="AB22" s="114">
        <v>2.9</v>
      </c>
      <c r="AC22" s="118">
        <f>AB22*7</f>
        <v>20.3</v>
      </c>
      <c r="AD22" s="114">
        <f>AB22*5</f>
        <v>14.5</v>
      </c>
      <c r="AE22" s="114" t="s">
        <v>25</v>
      </c>
      <c r="AF22" s="119">
        <f>AC22*4+AD22*9</f>
        <v>211.7</v>
      </c>
    </row>
    <row r="23" spans="2:32" s="115" customFormat="1" ht="27.75" customHeight="1">
      <c r="B23" s="111">
        <v>8</v>
      </c>
      <c r="C23" s="201"/>
      <c r="D23" s="23"/>
      <c r="E23" s="23"/>
      <c r="F23" s="23"/>
      <c r="G23" s="23"/>
      <c r="H23" s="23"/>
      <c r="I23" s="23"/>
      <c r="J23" s="23"/>
      <c r="K23" s="23"/>
      <c r="L23" s="23"/>
      <c r="M23" s="23" t="s">
        <v>103</v>
      </c>
      <c r="N23" s="23"/>
      <c r="O23" s="23">
        <v>30</v>
      </c>
      <c r="P23" s="23"/>
      <c r="Q23" s="23"/>
      <c r="R23" s="23"/>
      <c r="S23" s="23" t="s">
        <v>147</v>
      </c>
      <c r="T23" s="23"/>
      <c r="U23" s="23">
        <v>5</v>
      </c>
      <c r="V23" s="203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201"/>
      <c r="D24" s="23"/>
      <c r="E24" s="95"/>
      <c r="F24" s="23"/>
      <c r="G24" s="23"/>
      <c r="H24" s="95"/>
      <c r="I24" s="23"/>
      <c r="J24" s="23"/>
      <c r="K24" s="95"/>
      <c r="L24" s="23"/>
      <c r="M24" s="23" t="s">
        <v>92</v>
      </c>
      <c r="N24" s="95"/>
      <c r="O24" s="23">
        <v>10</v>
      </c>
      <c r="P24" s="23"/>
      <c r="Q24" s="95"/>
      <c r="R24" s="23"/>
      <c r="S24" s="24"/>
      <c r="T24" s="95"/>
      <c r="U24" s="23"/>
      <c r="V24" s="203"/>
      <c r="W24" s="85" t="str">
        <f>AD27&amp;" "&amp;"g"</f>
        <v>27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115" customFormat="1" ht="27.75" customHeight="1">
      <c r="B25" s="210" t="s">
        <v>35</v>
      </c>
      <c r="C25" s="201"/>
      <c r="D25" s="95"/>
      <c r="E25" s="95"/>
      <c r="F25" s="23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95"/>
      <c r="R25" s="23"/>
      <c r="S25" s="23"/>
      <c r="T25" s="95"/>
      <c r="U25" s="23"/>
      <c r="V25" s="203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210"/>
      <c r="C26" s="201"/>
      <c r="D26" s="95"/>
      <c r="E26" s="95"/>
      <c r="F26" s="23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95"/>
      <c r="R26" s="23"/>
      <c r="S26" s="23"/>
      <c r="T26" s="95"/>
      <c r="U26" s="23"/>
      <c r="V26" s="203"/>
      <c r="W26" s="85" t="str">
        <f>AC27&amp;" "&amp;"g"</f>
        <v>33.3 g</v>
      </c>
      <c r="X26" s="150" t="s">
        <v>38</v>
      </c>
      <c r="Y26" s="87">
        <f t="shared" si="2"/>
        <v>0</v>
      </c>
      <c r="Z26" s="112"/>
      <c r="AA26" s="164" t="s">
        <v>38</v>
      </c>
      <c r="AB26" s="66"/>
      <c r="AC26" s="163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3"/>
      <c r="E27" s="95"/>
      <c r="F27" s="23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95"/>
      <c r="R27" s="23"/>
      <c r="S27" s="23"/>
      <c r="T27" s="95"/>
      <c r="U27" s="23"/>
      <c r="V27" s="203"/>
      <c r="W27" s="90" t="s">
        <v>12</v>
      </c>
      <c r="X27" s="100"/>
      <c r="Y27" s="87"/>
      <c r="Z27" s="116"/>
      <c r="AA27" s="120"/>
      <c r="AB27" s="114"/>
      <c r="AC27" s="120">
        <f>SUM(AC21:AC26)</f>
        <v>33.3</v>
      </c>
      <c r="AD27" s="120">
        <f>SUM(AD21:AD26)</f>
        <v>27</v>
      </c>
      <c r="AE27" s="120">
        <f>SUM(AE21:AE26)</f>
        <v>92.5</v>
      </c>
      <c r="AF27" s="120">
        <f>AC27*4+AD27*9+AE27*4</f>
        <v>746.2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95"/>
      <c r="R28" s="23"/>
      <c r="S28" s="23"/>
      <c r="T28" s="95"/>
      <c r="U28" s="23"/>
      <c r="V28" s="204"/>
      <c r="W28" s="85" t="str">
        <f>AF27&amp;"K"</f>
        <v>746.2K</v>
      </c>
      <c r="X28" s="108"/>
      <c r="Y28" s="87"/>
      <c r="Z28" s="112"/>
      <c r="AA28" s="116"/>
      <c r="AB28" s="126"/>
      <c r="AC28" s="127">
        <f>AC27*4/AF27</f>
        <v>0.1785044224068614</v>
      </c>
      <c r="AD28" s="127">
        <f>AD27*9/AF27</f>
        <v>0.32564995979630124</v>
      </c>
      <c r="AE28" s="127">
        <f>AE27*4/AF27</f>
        <v>0.4958456177968373</v>
      </c>
      <c r="AF28" s="116"/>
    </row>
    <row r="29" spans="2:32" s="83" customFormat="1" ht="27.75" customHeight="1">
      <c r="B29" s="78">
        <v>6</v>
      </c>
      <c r="C29" s="201"/>
      <c r="D29" s="79">
        <f>'00月菜單'!M12</f>
        <v>0</v>
      </c>
      <c r="E29" s="79"/>
      <c r="F29" s="79"/>
      <c r="G29" s="79">
        <f>'00月菜單'!M13</f>
        <v>0</v>
      </c>
      <c r="H29" s="79"/>
      <c r="I29" s="79"/>
      <c r="J29" s="79" t="str">
        <f>'00月菜單'!M14</f>
        <v>6/9-6/12放假</v>
      </c>
      <c r="K29" s="79"/>
      <c r="L29" s="79"/>
      <c r="M29" s="79">
        <f>'00月菜單'!M15</f>
        <v>0</v>
      </c>
      <c r="N29" s="79"/>
      <c r="O29" s="79"/>
      <c r="P29" s="79">
        <f>'00月菜單'!M16</f>
        <v>0</v>
      </c>
      <c r="Q29" s="79"/>
      <c r="R29" s="79"/>
      <c r="S29" s="79">
        <f>'00月菜單'!M17</f>
        <v>0</v>
      </c>
      <c r="T29" s="79"/>
      <c r="U29" s="79"/>
      <c r="V29" s="202"/>
      <c r="W29" s="80" t="s">
        <v>7</v>
      </c>
      <c r="X29" s="81" t="s">
        <v>16</v>
      </c>
      <c r="Y29" s="128">
        <f aca="true" t="shared" si="3" ref="Y29:Y34">AB29</f>
        <v>0</v>
      </c>
      <c r="Z29" s="65"/>
      <c r="AA29" s="88" t="s">
        <v>22</v>
      </c>
      <c r="AB29" s="66"/>
      <c r="AC29" s="66">
        <f>AB29*2</f>
        <v>0</v>
      </c>
      <c r="AD29" s="66"/>
      <c r="AE29" s="66">
        <f>AB29*15</f>
        <v>0</v>
      </c>
      <c r="AF29" s="66">
        <f>AC29*4+AE29*4</f>
        <v>0</v>
      </c>
    </row>
    <row r="30" spans="2:32" ht="27.75" customHeight="1">
      <c r="B30" s="84" t="s">
        <v>8</v>
      </c>
      <c r="C30" s="201"/>
      <c r="D30" s="23"/>
      <c r="E30" s="23"/>
      <c r="F30" s="23"/>
      <c r="G30" s="23"/>
      <c r="H30" s="23"/>
      <c r="I30" s="23"/>
      <c r="J30" s="24"/>
      <c r="K30" s="24"/>
      <c r="L30" s="24"/>
      <c r="M30" s="24"/>
      <c r="N30" s="24"/>
      <c r="O30" s="24"/>
      <c r="P30" s="23"/>
      <c r="Q30" s="23"/>
      <c r="R30" s="23"/>
      <c r="S30" s="131"/>
      <c r="T30" s="23"/>
      <c r="U30" s="23"/>
      <c r="V30" s="203"/>
      <c r="W30" s="85" t="str">
        <f>AE35&amp;" "&amp;"g"</f>
        <v>0 g</v>
      </c>
      <c r="X30" s="86" t="s">
        <v>21</v>
      </c>
      <c r="Y30" s="129">
        <f t="shared" si="3"/>
        <v>0</v>
      </c>
      <c r="Z30" s="64"/>
      <c r="AA30" s="92" t="s">
        <v>24</v>
      </c>
      <c r="AC30" s="93">
        <f>AB30*7</f>
        <v>0</v>
      </c>
      <c r="AD30" s="66">
        <f>AB30*5</f>
        <v>0</v>
      </c>
      <c r="AE30" s="66" t="s">
        <v>25</v>
      </c>
      <c r="AF30" s="94">
        <f>AC30*4+AD30*9</f>
        <v>0</v>
      </c>
    </row>
    <row r="31" spans="2:32" ht="27.75" customHeight="1">
      <c r="B31" s="84">
        <v>9</v>
      </c>
      <c r="C31" s="201"/>
      <c r="D31" s="23"/>
      <c r="E31" s="23"/>
      <c r="F31" s="23"/>
      <c r="G31" s="23"/>
      <c r="H31" s="23"/>
      <c r="I31" s="23"/>
      <c r="J31" s="24"/>
      <c r="K31" s="24"/>
      <c r="L31" s="24"/>
      <c r="M31" s="24"/>
      <c r="N31" s="24"/>
      <c r="O31" s="24"/>
      <c r="P31" s="23"/>
      <c r="Q31" s="23"/>
      <c r="R31" s="23"/>
      <c r="S31" s="23"/>
      <c r="T31" s="23"/>
      <c r="U31" s="23"/>
      <c r="V31" s="203"/>
      <c r="W31" s="90" t="s">
        <v>9</v>
      </c>
      <c r="X31" s="91" t="s">
        <v>23</v>
      </c>
      <c r="Y31" s="129">
        <f t="shared" si="3"/>
        <v>0</v>
      </c>
      <c r="Z31" s="65"/>
      <c r="AA31" s="65" t="s">
        <v>27</v>
      </c>
      <c r="AC31" s="66">
        <f>AB31*1</f>
        <v>0</v>
      </c>
      <c r="AD31" s="66" t="s">
        <v>25</v>
      </c>
      <c r="AE31" s="66">
        <f>AB31*5</f>
        <v>0</v>
      </c>
      <c r="AF31" s="66">
        <f>AC31*4+AE31*4</f>
        <v>0</v>
      </c>
    </row>
    <row r="32" spans="2:32" ht="27.75" customHeight="1">
      <c r="B32" s="84" t="s">
        <v>10</v>
      </c>
      <c r="C32" s="201"/>
      <c r="D32" s="95"/>
      <c r="E32" s="95"/>
      <c r="F32" s="23"/>
      <c r="G32" s="23"/>
      <c r="H32" s="95"/>
      <c r="I32" s="23"/>
      <c r="J32" s="24"/>
      <c r="K32" s="24"/>
      <c r="L32" s="24"/>
      <c r="M32" s="24"/>
      <c r="N32" s="24"/>
      <c r="O32" s="24"/>
      <c r="P32" s="23"/>
      <c r="Q32" s="95"/>
      <c r="R32" s="23"/>
      <c r="S32" s="24"/>
      <c r="T32" s="23"/>
      <c r="U32" s="23"/>
      <c r="V32" s="203"/>
      <c r="W32" s="85" t="str">
        <f>AD35&amp;" "&amp;"g"</f>
        <v>0 g</v>
      </c>
      <c r="X32" s="91" t="s">
        <v>26</v>
      </c>
      <c r="Y32" s="129">
        <f t="shared" si="3"/>
        <v>0</v>
      </c>
      <c r="Z32" s="64"/>
      <c r="AA32" s="65" t="s">
        <v>30</v>
      </c>
      <c r="AC32" s="66"/>
      <c r="AD32" s="66">
        <f>AB32*5</f>
        <v>0</v>
      </c>
      <c r="AE32" s="66" t="s">
        <v>25</v>
      </c>
      <c r="AF32" s="66">
        <f>AD32*9</f>
        <v>0</v>
      </c>
    </row>
    <row r="33" spans="2:31" ht="27.75" customHeight="1">
      <c r="B33" s="208" t="s">
        <v>36</v>
      </c>
      <c r="C33" s="201"/>
      <c r="D33" s="95"/>
      <c r="E33" s="95"/>
      <c r="F33" s="23"/>
      <c r="G33" s="23"/>
      <c r="H33" s="95"/>
      <c r="I33" s="23"/>
      <c r="J33" s="167" t="s">
        <v>80</v>
      </c>
      <c r="K33" s="24"/>
      <c r="L33" s="24"/>
      <c r="M33" s="24"/>
      <c r="N33" s="24"/>
      <c r="O33" s="24"/>
      <c r="P33" s="23"/>
      <c r="Q33" s="95"/>
      <c r="R33" s="23"/>
      <c r="S33" s="24"/>
      <c r="T33" s="23"/>
      <c r="U33" s="23"/>
      <c r="V33" s="203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208"/>
      <c r="C34" s="201"/>
      <c r="D34" s="95"/>
      <c r="E34" s="95"/>
      <c r="F34" s="23"/>
      <c r="G34" s="23"/>
      <c r="H34" s="95"/>
      <c r="I34" s="23"/>
      <c r="J34" s="168" t="s">
        <v>81</v>
      </c>
      <c r="K34" s="95"/>
      <c r="L34" s="24"/>
      <c r="M34" s="24"/>
      <c r="N34" s="95"/>
      <c r="O34" s="24"/>
      <c r="P34" s="23"/>
      <c r="Q34" s="95"/>
      <c r="R34" s="23"/>
      <c r="S34" s="24"/>
      <c r="T34" s="95"/>
      <c r="U34" s="23"/>
      <c r="V34" s="203"/>
      <c r="W34" s="85" t="str">
        <f>AC35&amp;" "&amp;"g"</f>
        <v>0 g</v>
      </c>
      <c r="X34" s="150" t="s">
        <v>38</v>
      </c>
      <c r="Y34" s="129">
        <f t="shared" si="3"/>
        <v>0</v>
      </c>
      <c r="Z34" s="64"/>
      <c r="AA34" s="164" t="s">
        <v>38</v>
      </c>
      <c r="AC34" s="163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95"/>
      <c r="R35" s="23"/>
      <c r="S35" s="23"/>
      <c r="T35" s="23"/>
      <c r="U35" s="23"/>
      <c r="V35" s="203"/>
      <c r="W35" s="90" t="s">
        <v>12</v>
      </c>
      <c r="X35" s="100"/>
      <c r="Y35" s="129"/>
      <c r="Z35" s="65"/>
      <c r="AC35" s="65">
        <f>SUM(AC29:AC34)</f>
        <v>0</v>
      </c>
      <c r="AD35" s="65">
        <f>SUM(AD29:AD34)</f>
        <v>0</v>
      </c>
      <c r="AE35" s="65">
        <f>SUM(AE29:AE34)</f>
        <v>0</v>
      </c>
      <c r="AF35" s="65">
        <f>AC35*4+AD35*9+AE35*4</f>
        <v>0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95"/>
      <c r="R36" s="23"/>
      <c r="S36" s="23"/>
      <c r="T36" s="95"/>
      <c r="U36" s="23"/>
      <c r="V36" s="204"/>
      <c r="W36" s="85" t="str">
        <f>AF35&amp;"K"</f>
        <v>0K</v>
      </c>
      <c r="X36" s="96"/>
      <c r="Y36" s="129"/>
      <c r="Z36" s="64"/>
      <c r="AC36" s="103" t="e">
        <f>AC35*4/AF35</f>
        <v>#DIV/0!</v>
      </c>
      <c r="AD36" s="103" t="e">
        <f>AD35*9/AF35</f>
        <v>#DIV/0!</v>
      </c>
      <c r="AE36" s="103" t="e">
        <f>AE35*4/AF35</f>
        <v>#DIV/0!</v>
      </c>
    </row>
    <row r="37" spans="2:32" s="83" customFormat="1" ht="27.75" customHeight="1">
      <c r="B37" s="169">
        <v>6</v>
      </c>
      <c r="C37" s="201"/>
      <c r="D37" s="79" t="str">
        <f>'00月菜單'!Q12</f>
        <v>香Q白飯</v>
      </c>
      <c r="E37" s="79" t="s">
        <v>82</v>
      </c>
      <c r="F37" s="79"/>
      <c r="G37" s="79" t="str">
        <f>'00月菜單'!Q13</f>
        <v>醬燒肉排</v>
      </c>
      <c r="H37" s="79" t="s">
        <v>86</v>
      </c>
      <c r="I37" s="79"/>
      <c r="J37" s="79" t="str">
        <f>'00月菜單'!Q14</f>
        <v>韓式小火鍋(醃)</v>
      </c>
      <c r="K37" s="79" t="s">
        <v>49</v>
      </c>
      <c r="L37" s="79"/>
      <c r="M37" s="79" t="str">
        <f>'00月菜單'!Q15</f>
        <v>柴魚蒸蛋(海)</v>
      </c>
      <c r="N37" s="79" t="s">
        <v>83</v>
      </c>
      <c r="O37" s="79"/>
      <c r="P37" s="79" t="str">
        <f>'00月菜單'!Q16</f>
        <v>深色蔬菜</v>
      </c>
      <c r="Q37" s="79" t="s">
        <v>52</v>
      </c>
      <c r="R37" s="79"/>
      <c r="S37" s="79" t="str">
        <f>'00月菜單'!Q17</f>
        <v>冬瓜排骨湯</v>
      </c>
      <c r="T37" s="79" t="s">
        <v>49</v>
      </c>
      <c r="U37" s="79"/>
      <c r="V37" s="202"/>
      <c r="W37" s="80" t="s">
        <v>7</v>
      </c>
      <c r="X37" s="81" t="s">
        <v>16</v>
      </c>
      <c r="Y37" s="130">
        <f aca="true" t="shared" si="4" ref="Y37:Y42">AB37</f>
        <v>5.5</v>
      </c>
      <c r="Z37" s="65"/>
      <c r="AA37" s="88" t="s">
        <v>22</v>
      </c>
      <c r="AB37" s="66">
        <v>5.5</v>
      </c>
      <c r="AC37" s="66">
        <f>AB37*2</f>
        <v>11</v>
      </c>
      <c r="AD37" s="66"/>
      <c r="AE37" s="66">
        <f>AB37*15</f>
        <v>82.5</v>
      </c>
      <c r="AF37" s="66">
        <f>AC37*4+AE37*4</f>
        <v>374</v>
      </c>
    </row>
    <row r="38" spans="2:32" ht="27.75" customHeight="1">
      <c r="B38" s="170" t="s">
        <v>8</v>
      </c>
      <c r="C38" s="201"/>
      <c r="D38" s="24" t="s">
        <v>54</v>
      </c>
      <c r="E38" s="24"/>
      <c r="F38" s="23">
        <v>110</v>
      </c>
      <c r="G38" s="23" t="s">
        <v>105</v>
      </c>
      <c r="H38" s="24"/>
      <c r="I38" s="23">
        <v>70</v>
      </c>
      <c r="J38" s="23" t="s">
        <v>106</v>
      </c>
      <c r="K38" s="23" t="s">
        <v>112</v>
      </c>
      <c r="L38" s="23">
        <v>30</v>
      </c>
      <c r="M38" s="23" t="s">
        <v>107</v>
      </c>
      <c r="N38" s="24"/>
      <c r="O38" s="23">
        <v>5</v>
      </c>
      <c r="P38" s="23" t="s">
        <v>53</v>
      </c>
      <c r="Q38" s="24"/>
      <c r="R38" s="23">
        <v>120</v>
      </c>
      <c r="S38" s="24" t="s">
        <v>108</v>
      </c>
      <c r="T38" s="24"/>
      <c r="U38" s="24">
        <v>30</v>
      </c>
      <c r="V38" s="203"/>
      <c r="W38" s="85" t="str">
        <f>AE43&amp;" "&amp;"g"</f>
        <v>93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170">
        <v>4</v>
      </c>
      <c r="C39" s="201"/>
      <c r="D39" s="24"/>
      <c r="E39" s="24"/>
      <c r="F39" s="23"/>
      <c r="G39" s="23"/>
      <c r="H39" s="24"/>
      <c r="I39" s="23"/>
      <c r="J39" s="23" t="s">
        <v>103</v>
      </c>
      <c r="K39" s="23"/>
      <c r="L39" s="23">
        <v>20</v>
      </c>
      <c r="M39" s="23" t="s">
        <v>95</v>
      </c>
      <c r="N39" s="24"/>
      <c r="O39" s="23">
        <v>40</v>
      </c>
      <c r="P39" s="23"/>
      <c r="Q39" s="24"/>
      <c r="R39" s="23"/>
      <c r="S39" s="24" t="s">
        <v>109</v>
      </c>
      <c r="T39" s="24"/>
      <c r="U39" s="24">
        <v>5</v>
      </c>
      <c r="V39" s="203"/>
      <c r="W39" s="90" t="s">
        <v>9</v>
      </c>
      <c r="X39" s="91" t="s">
        <v>23</v>
      </c>
      <c r="Y39" s="129">
        <f t="shared" si="4"/>
        <v>2.1</v>
      </c>
      <c r="Z39" s="65"/>
      <c r="AA39" s="65" t="s">
        <v>27</v>
      </c>
      <c r="AB39" s="66">
        <v>2.1</v>
      </c>
      <c r="AC39" s="66">
        <f>AB39*1</f>
        <v>2.1</v>
      </c>
      <c r="AD39" s="66" t="s">
        <v>25</v>
      </c>
      <c r="AE39" s="66">
        <f>AB39*5</f>
        <v>10.5</v>
      </c>
      <c r="AF39" s="66">
        <f>AC39*4+AE39*4</f>
        <v>50.4</v>
      </c>
    </row>
    <row r="40" spans="2:32" ht="27.75" customHeight="1">
      <c r="B40" s="170" t="s">
        <v>10</v>
      </c>
      <c r="C40" s="201"/>
      <c r="D40" s="24"/>
      <c r="E40" s="24"/>
      <c r="F40" s="23"/>
      <c r="G40" s="23"/>
      <c r="H40" s="24"/>
      <c r="I40" s="23"/>
      <c r="J40" s="23" t="s">
        <v>92</v>
      </c>
      <c r="K40" s="95"/>
      <c r="L40" s="23">
        <v>10</v>
      </c>
      <c r="M40" s="23"/>
      <c r="N40" s="24"/>
      <c r="O40" s="23"/>
      <c r="P40" s="23"/>
      <c r="Q40" s="24"/>
      <c r="R40" s="23"/>
      <c r="S40" s="24"/>
      <c r="T40" s="24"/>
      <c r="U40" s="24"/>
      <c r="V40" s="203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211" t="s">
        <v>79</v>
      </c>
      <c r="C41" s="201"/>
      <c r="D41" s="24"/>
      <c r="E41" s="24"/>
      <c r="F41" s="23"/>
      <c r="G41" s="23"/>
      <c r="H41" s="24"/>
      <c r="I41" s="23"/>
      <c r="J41" s="23"/>
      <c r="K41" s="95"/>
      <c r="L41" s="23"/>
      <c r="M41" s="23"/>
      <c r="N41" s="24"/>
      <c r="O41" s="23"/>
      <c r="P41" s="23"/>
      <c r="Q41" s="24"/>
      <c r="R41" s="23"/>
      <c r="S41" s="24"/>
      <c r="T41" s="24"/>
      <c r="U41" s="24"/>
      <c r="V41" s="203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211"/>
      <c r="C42" s="201"/>
      <c r="D42" s="95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203"/>
      <c r="W42" s="85" t="str">
        <f>AC43&amp;" "&amp;"g"</f>
        <v>32.7 g</v>
      </c>
      <c r="X42" s="150" t="s">
        <v>38</v>
      </c>
      <c r="Y42" s="129">
        <f t="shared" si="4"/>
        <v>0</v>
      </c>
      <c r="Z42" s="64"/>
      <c r="AA42" s="164" t="s">
        <v>38</v>
      </c>
      <c r="AC42" s="163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171" t="s">
        <v>32</v>
      </c>
      <c r="C43" s="99"/>
      <c r="D43" s="95"/>
      <c r="E43" s="95"/>
      <c r="F43" s="23"/>
      <c r="G43" s="23"/>
      <c r="H43" s="95"/>
      <c r="I43" s="23"/>
      <c r="J43" s="23"/>
      <c r="K43" s="95"/>
      <c r="L43" s="23"/>
      <c r="M43" s="23"/>
      <c r="N43" s="95"/>
      <c r="O43" s="23"/>
      <c r="P43" s="23"/>
      <c r="Q43" s="95"/>
      <c r="R43" s="23"/>
      <c r="S43" s="24"/>
      <c r="T43" s="95"/>
      <c r="U43" s="24"/>
      <c r="V43" s="203"/>
      <c r="W43" s="90" t="s">
        <v>12</v>
      </c>
      <c r="X43" s="100"/>
      <c r="Y43" s="129"/>
      <c r="Z43" s="65"/>
      <c r="AC43" s="165">
        <f>SUM(AC37:AC42)</f>
        <v>32.699999999999996</v>
      </c>
      <c r="AD43" s="165">
        <f>SUM(AD37:AD42)</f>
        <v>26.5</v>
      </c>
      <c r="AE43" s="165">
        <f>SUM(AE37:AE42)</f>
        <v>93</v>
      </c>
      <c r="AF43" s="65">
        <f>AC43*4+AD43*9+AE43*4</f>
        <v>741.3</v>
      </c>
    </row>
    <row r="44" spans="2:31" ht="27.75" customHeight="1" thickBot="1">
      <c r="B44" s="17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204"/>
      <c r="W44" s="135" t="str">
        <f>AF43&amp;"K"</f>
        <v>741.3K</v>
      </c>
      <c r="X44" s="136"/>
      <c r="Y44" s="137"/>
      <c r="Z44" s="64"/>
      <c r="AC44" s="103">
        <f>AC43*4/AF43</f>
        <v>0.1764467826790773</v>
      </c>
      <c r="AD44" s="103">
        <f>AD43*9/AF43</f>
        <v>0.3217320922703359</v>
      </c>
      <c r="AE44" s="103">
        <f>AE43*4/AF43</f>
        <v>0.5018211250505868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99"/>
      <c r="E46" s="199"/>
      <c r="F46" s="200"/>
      <c r="G46" s="200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J16" sqref="J16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9.625" style="89" customWidth="1"/>
    <col min="7" max="7" width="18.625" style="89" customWidth="1"/>
    <col min="8" max="8" width="5.625" style="139" customWidth="1"/>
    <col min="9" max="9" width="9.625" style="89" customWidth="1"/>
    <col min="10" max="10" width="18.625" style="89" customWidth="1"/>
    <col min="11" max="11" width="5.625" style="139" customWidth="1"/>
    <col min="12" max="12" width="9.625" style="89" customWidth="1"/>
    <col min="13" max="13" width="18.625" style="89" customWidth="1"/>
    <col min="14" max="14" width="5.625" style="139" customWidth="1"/>
    <col min="15" max="15" width="9.625" style="89" customWidth="1"/>
    <col min="16" max="16" width="18.625" style="89" customWidth="1"/>
    <col min="17" max="17" width="5.625" style="139" customWidth="1"/>
    <col min="18" max="18" width="9.625" style="89" customWidth="1"/>
    <col min="19" max="19" width="18.625" style="89" customWidth="1"/>
    <col min="20" max="20" width="5.625" style="139" customWidth="1"/>
    <col min="21" max="21" width="9.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customWidth="1"/>
    <col min="28" max="28" width="5.50390625" style="66" customWidth="1"/>
    <col min="29" max="29" width="7.75390625" style="65" customWidth="1"/>
    <col min="30" max="30" width="8.00390625" style="65" customWidth="1"/>
    <col min="31" max="31" width="7.875" style="65" customWidth="1"/>
    <col min="32" max="32" width="7.50390625" style="65" customWidth="1"/>
    <col min="33" max="16384" width="9.00390625" style="89" customWidth="1"/>
  </cols>
  <sheetData>
    <row r="1" spans="2:28" s="52" customFormat="1" ht="38.25">
      <c r="B1" s="205" t="s">
        <v>207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51"/>
      <c r="AB1" s="53"/>
    </row>
    <row r="2" spans="2:28" s="52" customFormat="1" ht="13.5" customHeight="1">
      <c r="B2" s="206"/>
      <c r="C2" s="207"/>
      <c r="D2" s="207"/>
      <c r="E2" s="207"/>
      <c r="F2" s="207"/>
      <c r="G2" s="207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2.25" customHeight="1" thickBot="1">
      <c r="B3" s="151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71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7" t="s">
        <v>44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64.5" customHeight="1">
      <c r="B5" s="78">
        <v>6</v>
      </c>
      <c r="C5" s="201"/>
      <c r="D5" s="79" t="str">
        <f>'00月菜單'!A21</f>
        <v>香Q白飯</v>
      </c>
      <c r="E5" s="79" t="s">
        <v>50</v>
      </c>
      <c r="F5" s="18" t="s">
        <v>15</v>
      </c>
      <c r="G5" s="79" t="str">
        <f>'00月菜單'!A22</f>
        <v>花生滷豆干(豆)</v>
      </c>
      <c r="H5" s="79" t="s">
        <v>86</v>
      </c>
      <c r="I5" s="18" t="s">
        <v>15</v>
      </c>
      <c r="J5" s="79" t="str">
        <f>'00月菜單'!A23</f>
        <v>洋蔥炒蛋</v>
      </c>
      <c r="K5" s="79" t="s">
        <v>133</v>
      </c>
      <c r="L5" s="18" t="s">
        <v>15</v>
      </c>
      <c r="M5" s="79" t="str">
        <f>'00月菜單'!A24</f>
        <v>奶香焗菜</v>
      </c>
      <c r="N5" s="79" t="s">
        <v>134</v>
      </c>
      <c r="O5" s="18" t="s">
        <v>15</v>
      </c>
      <c r="P5" s="79" t="str">
        <f>'00月菜單'!A25</f>
        <v>深色蔬菜</v>
      </c>
      <c r="Q5" s="79" t="s">
        <v>52</v>
      </c>
      <c r="R5" s="18" t="s">
        <v>15</v>
      </c>
      <c r="S5" s="79" t="str">
        <f>'00月菜單'!A26</f>
        <v>芹香蘿蔔湯</v>
      </c>
      <c r="T5" s="79" t="s">
        <v>49</v>
      </c>
      <c r="U5" s="18" t="s">
        <v>15</v>
      </c>
      <c r="V5" s="202"/>
      <c r="W5" s="80" t="s">
        <v>40</v>
      </c>
      <c r="X5" s="81" t="s">
        <v>16</v>
      </c>
      <c r="Y5" s="82">
        <f aca="true" t="shared" si="0" ref="Y5:Y10">AB5</f>
        <v>5.5</v>
      </c>
      <c r="Z5" s="65"/>
      <c r="AA5" s="88" t="s">
        <v>22</v>
      </c>
      <c r="AB5" s="66">
        <v>5.5</v>
      </c>
      <c r="AC5" s="66">
        <f>AB5*2</f>
        <v>11</v>
      </c>
      <c r="AD5" s="66"/>
      <c r="AE5" s="66">
        <f>AB5*15</f>
        <v>82.5</v>
      </c>
      <c r="AF5" s="66">
        <f>AC5*4+AE5*4</f>
        <v>374</v>
      </c>
    </row>
    <row r="6" spans="2:32" ht="27.75" customHeight="1">
      <c r="B6" s="84" t="s">
        <v>8</v>
      </c>
      <c r="C6" s="201"/>
      <c r="D6" s="23" t="s">
        <v>54</v>
      </c>
      <c r="E6" s="24"/>
      <c r="F6" s="23">
        <v>110</v>
      </c>
      <c r="G6" s="23" t="s">
        <v>148</v>
      </c>
      <c r="H6" s="24"/>
      <c r="I6" s="23">
        <v>10</v>
      </c>
      <c r="J6" s="23" t="s">
        <v>111</v>
      </c>
      <c r="K6" s="23"/>
      <c r="L6" s="23">
        <v>20</v>
      </c>
      <c r="M6" s="24" t="s">
        <v>140</v>
      </c>
      <c r="N6" s="23"/>
      <c r="O6" s="23">
        <v>10</v>
      </c>
      <c r="P6" s="23" t="s">
        <v>53</v>
      </c>
      <c r="Q6" s="23"/>
      <c r="R6" s="23">
        <v>120</v>
      </c>
      <c r="S6" s="24" t="s">
        <v>151</v>
      </c>
      <c r="T6" s="23"/>
      <c r="U6" s="23">
        <v>2</v>
      </c>
      <c r="V6" s="203"/>
      <c r="W6" s="85" t="str">
        <f>AE11&amp;"g"</f>
        <v>98.8g</v>
      </c>
      <c r="X6" s="86" t="s">
        <v>21</v>
      </c>
      <c r="Y6" s="87">
        <f t="shared" si="0"/>
        <v>2.5</v>
      </c>
      <c r="Z6" s="64"/>
      <c r="AA6" s="92" t="s">
        <v>24</v>
      </c>
      <c r="AB6" s="66">
        <v>2.5</v>
      </c>
      <c r="AC6" s="93">
        <f>AB6*7</f>
        <v>17.5</v>
      </c>
      <c r="AD6" s="66">
        <f>AB6*5</f>
        <v>12.5</v>
      </c>
      <c r="AE6" s="66" t="s">
        <v>25</v>
      </c>
      <c r="AF6" s="94">
        <f>AC6*4+AD6*9</f>
        <v>182.5</v>
      </c>
    </row>
    <row r="7" spans="2:32" ht="27.75" customHeight="1">
      <c r="B7" s="84">
        <v>13</v>
      </c>
      <c r="C7" s="201"/>
      <c r="D7" s="23"/>
      <c r="E7" s="24"/>
      <c r="F7" s="23"/>
      <c r="G7" s="23" t="s">
        <v>149</v>
      </c>
      <c r="H7" s="24" t="s">
        <v>153</v>
      </c>
      <c r="I7" s="23">
        <v>70</v>
      </c>
      <c r="J7" s="23" t="s">
        <v>136</v>
      </c>
      <c r="K7" s="23"/>
      <c r="L7" s="23">
        <v>30</v>
      </c>
      <c r="M7" s="24" t="s">
        <v>103</v>
      </c>
      <c r="N7" s="23"/>
      <c r="O7" s="23">
        <v>35</v>
      </c>
      <c r="P7" s="23"/>
      <c r="Q7" s="23"/>
      <c r="R7" s="23"/>
      <c r="S7" s="24" t="s">
        <v>152</v>
      </c>
      <c r="T7" s="23"/>
      <c r="U7" s="23">
        <v>30</v>
      </c>
      <c r="V7" s="203"/>
      <c r="W7" s="90" t="s">
        <v>42</v>
      </c>
      <c r="X7" s="91" t="s">
        <v>23</v>
      </c>
      <c r="Y7" s="87">
        <f t="shared" si="0"/>
        <v>2.3</v>
      </c>
      <c r="Z7" s="65"/>
      <c r="AA7" s="65" t="s">
        <v>27</v>
      </c>
      <c r="AB7" s="66">
        <v>2.3</v>
      </c>
      <c r="AC7" s="66">
        <f>AB7*1</f>
        <v>2.3</v>
      </c>
      <c r="AD7" s="66" t="s">
        <v>25</v>
      </c>
      <c r="AE7" s="66">
        <f>AB7*5</f>
        <v>11.5</v>
      </c>
      <c r="AF7" s="66">
        <f>AC7*4+AE7*4</f>
        <v>55.2</v>
      </c>
    </row>
    <row r="8" spans="2:32" ht="27.75" customHeight="1">
      <c r="B8" s="84" t="s">
        <v>10</v>
      </c>
      <c r="C8" s="201"/>
      <c r="D8" s="23"/>
      <c r="E8" s="24"/>
      <c r="F8" s="23"/>
      <c r="G8" s="23" t="s">
        <v>92</v>
      </c>
      <c r="H8" s="95"/>
      <c r="I8" s="23">
        <v>10</v>
      </c>
      <c r="J8" s="23"/>
      <c r="K8" s="95"/>
      <c r="L8" s="23"/>
      <c r="M8" s="24" t="s">
        <v>92</v>
      </c>
      <c r="N8" s="95"/>
      <c r="O8" s="23">
        <v>15</v>
      </c>
      <c r="P8" s="23"/>
      <c r="Q8" s="95"/>
      <c r="R8" s="23"/>
      <c r="S8" s="24"/>
      <c r="T8" s="23"/>
      <c r="U8" s="23"/>
      <c r="V8" s="203"/>
      <c r="W8" s="85" t="str">
        <f>AD11&amp;"g"</f>
        <v>26.6g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208" t="s">
        <v>33</v>
      </c>
      <c r="C9" s="201"/>
      <c r="D9" s="24"/>
      <c r="E9" s="24"/>
      <c r="F9" s="24"/>
      <c r="G9" s="23"/>
      <c r="H9" s="95"/>
      <c r="I9" s="23"/>
      <c r="J9" s="23"/>
      <c r="K9" s="95"/>
      <c r="L9" s="23"/>
      <c r="M9" s="24"/>
      <c r="N9" s="95"/>
      <c r="O9" s="23"/>
      <c r="P9" s="23"/>
      <c r="Q9" s="95"/>
      <c r="R9" s="23"/>
      <c r="S9" s="24"/>
      <c r="T9" s="95"/>
      <c r="U9" s="23"/>
      <c r="V9" s="203"/>
      <c r="W9" s="90" t="s">
        <v>43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208"/>
      <c r="C10" s="201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95"/>
      <c r="R10" s="23"/>
      <c r="S10" s="24"/>
      <c r="T10" s="95"/>
      <c r="U10" s="23"/>
      <c r="V10" s="203"/>
      <c r="W10" s="85" t="str">
        <f>AC11&amp;"g"</f>
        <v>34g</v>
      </c>
      <c r="X10" s="150" t="s">
        <v>38</v>
      </c>
      <c r="Y10" s="97">
        <f t="shared" si="0"/>
        <v>0.4</v>
      </c>
      <c r="Z10" s="64"/>
      <c r="AA10" s="164" t="s">
        <v>38</v>
      </c>
      <c r="AB10" s="66">
        <v>0.4</v>
      </c>
      <c r="AC10" s="163">
        <f>AB10*8</f>
        <v>3.2</v>
      </c>
      <c r="AD10" s="65">
        <f>AB10*4</f>
        <v>1.6</v>
      </c>
      <c r="AE10" s="65">
        <f>AB10*12</f>
        <v>4.800000000000001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95"/>
      <c r="R11" s="23"/>
      <c r="S11" s="23"/>
      <c r="T11" s="95"/>
      <c r="U11" s="23"/>
      <c r="V11" s="203"/>
      <c r="W11" s="90" t="s">
        <v>12</v>
      </c>
      <c r="X11" s="100"/>
      <c r="Y11" s="87"/>
      <c r="Z11" s="65"/>
      <c r="AC11" s="65">
        <f>SUM(AC5:AC10)</f>
        <v>34</v>
      </c>
      <c r="AD11" s="65">
        <f>SUM(AD5:AD10)</f>
        <v>26.6</v>
      </c>
      <c r="AE11" s="65">
        <f>SUM(AE5:AE10)</f>
        <v>98.8</v>
      </c>
      <c r="AF11" s="65">
        <f>AC11*4+AD11*9+AE11*4</f>
        <v>770.5999999999999</v>
      </c>
    </row>
    <row r="12" spans="2:31" ht="27.75" customHeight="1">
      <c r="B12" s="101"/>
      <c r="C12" s="102"/>
      <c r="D12" s="95"/>
      <c r="E12" s="95"/>
      <c r="F12" s="23"/>
      <c r="G12" s="23"/>
      <c r="H12" s="95"/>
      <c r="I12" s="23"/>
      <c r="J12" s="23"/>
      <c r="K12" s="95"/>
      <c r="L12" s="23"/>
      <c r="M12" s="23"/>
      <c r="N12" s="95"/>
      <c r="O12" s="23"/>
      <c r="P12" s="23"/>
      <c r="Q12" s="95"/>
      <c r="R12" s="23"/>
      <c r="S12" s="23"/>
      <c r="T12" s="95"/>
      <c r="U12" s="23"/>
      <c r="V12" s="204"/>
      <c r="W12" s="107" t="str">
        <f>AF11&amp;"K"</f>
        <v>770.6K</v>
      </c>
      <c r="X12" s="108"/>
      <c r="Y12" s="109"/>
      <c r="Z12" s="64"/>
      <c r="AA12" s="89"/>
      <c r="AB12" s="89"/>
      <c r="AC12" s="103">
        <f>AC11*4/AF11</f>
        <v>0.17648585517778356</v>
      </c>
      <c r="AD12" s="103">
        <f>AD11*9/AF11</f>
        <v>0.31066701271736313</v>
      </c>
      <c r="AE12" s="103">
        <f>AE11*4/AF11</f>
        <v>0.5128471321048534</v>
      </c>
    </row>
    <row r="13" spans="2:32" s="83" customFormat="1" ht="27.75" customHeight="1">
      <c r="B13" s="78">
        <v>6</v>
      </c>
      <c r="C13" s="201"/>
      <c r="D13" s="79" t="str">
        <f>'00月菜單'!E21</f>
        <v>五穀飯+乳品</v>
      </c>
      <c r="E13" s="79" t="s">
        <v>50</v>
      </c>
      <c r="F13" s="79"/>
      <c r="G13" s="79" t="str">
        <f>'00月菜單'!E22</f>
        <v>滷香肉排</v>
      </c>
      <c r="H13" s="79" t="s">
        <v>213</v>
      </c>
      <c r="I13" s="79"/>
      <c r="J13" s="79" t="str">
        <f>'00月菜單'!E23</f>
        <v>翅小腿</v>
      </c>
      <c r="K13" s="79" t="s">
        <v>131</v>
      </c>
      <c r="L13" s="79"/>
      <c r="M13" s="79" t="str">
        <f>'00月菜單'!E24</f>
        <v>滷香菇筍片</v>
      </c>
      <c r="N13" s="79" t="s">
        <v>135</v>
      </c>
      <c r="O13" s="79"/>
      <c r="P13" s="79" t="str">
        <f>'00月菜單'!E25</f>
        <v>深色蔬菜</v>
      </c>
      <c r="Q13" s="79" t="s">
        <v>52</v>
      </c>
      <c r="R13" s="79"/>
      <c r="S13" s="79" t="str">
        <f>'00月菜單'!E26</f>
        <v>南瓜濃湯(芡)</v>
      </c>
      <c r="T13" s="79" t="s">
        <v>49</v>
      </c>
      <c r="U13" s="79"/>
      <c r="V13" s="202" t="s">
        <v>210</v>
      </c>
      <c r="W13" s="80" t="s">
        <v>45</v>
      </c>
      <c r="X13" s="81" t="s">
        <v>16</v>
      </c>
      <c r="Y13" s="82">
        <f aca="true" t="shared" si="1" ref="Y13:Y18">AB13</f>
        <v>5.5</v>
      </c>
      <c r="Z13" s="65"/>
      <c r="AA13" s="88" t="s">
        <v>22</v>
      </c>
      <c r="AB13" s="66">
        <v>5.5</v>
      </c>
      <c r="AC13" s="66">
        <f>AB13*2</f>
        <v>11</v>
      </c>
      <c r="AD13" s="66"/>
      <c r="AE13" s="66">
        <f>AB13*15</f>
        <v>82.5</v>
      </c>
      <c r="AF13" s="66">
        <f>AC13*4+AE13*4</f>
        <v>374</v>
      </c>
    </row>
    <row r="14" spans="2:32" ht="27.75" customHeight="1">
      <c r="B14" s="84" t="s">
        <v>47</v>
      </c>
      <c r="C14" s="201"/>
      <c r="D14" s="23" t="s">
        <v>54</v>
      </c>
      <c r="E14" s="23"/>
      <c r="F14" s="23">
        <v>85</v>
      </c>
      <c r="G14" s="23" t="s">
        <v>154</v>
      </c>
      <c r="H14" s="24"/>
      <c r="I14" s="23">
        <v>70</v>
      </c>
      <c r="J14" s="24" t="s">
        <v>155</v>
      </c>
      <c r="K14" s="23"/>
      <c r="L14" s="24">
        <v>30</v>
      </c>
      <c r="M14" s="24" t="s">
        <v>156</v>
      </c>
      <c r="N14" s="23"/>
      <c r="O14" s="23">
        <v>25</v>
      </c>
      <c r="P14" s="23" t="s">
        <v>53</v>
      </c>
      <c r="Q14" s="23"/>
      <c r="R14" s="23">
        <v>130</v>
      </c>
      <c r="S14" s="23" t="s">
        <v>158</v>
      </c>
      <c r="T14" s="24"/>
      <c r="U14" s="23">
        <v>20</v>
      </c>
      <c r="V14" s="203"/>
      <c r="W14" s="85" t="str">
        <f>AE19&amp;" "&amp;"g"</f>
        <v>104.5 g</v>
      </c>
      <c r="X14" s="86" t="s">
        <v>21</v>
      </c>
      <c r="Y14" s="87">
        <f t="shared" si="1"/>
        <v>2.7</v>
      </c>
      <c r="Z14" s="64"/>
      <c r="AA14" s="92" t="s">
        <v>24</v>
      </c>
      <c r="AB14" s="66">
        <v>2.7</v>
      </c>
      <c r="AC14" s="93">
        <f>AB14*7</f>
        <v>18.900000000000002</v>
      </c>
      <c r="AD14" s="66">
        <f>AB14*5</f>
        <v>13.5</v>
      </c>
      <c r="AE14" s="66" t="s">
        <v>25</v>
      </c>
      <c r="AF14" s="94">
        <f>AC14*4+AD14*9</f>
        <v>197.10000000000002</v>
      </c>
    </row>
    <row r="15" spans="2:32" ht="27.75" customHeight="1">
      <c r="B15" s="84">
        <v>14</v>
      </c>
      <c r="C15" s="201"/>
      <c r="D15" s="23" t="s">
        <v>55</v>
      </c>
      <c r="E15" s="23"/>
      <c r="F15" s="23">
        <v>20</v>
      </c>
      <c r="G15" s="23"/>
      <c r="H15" s="24"/>
      <c r="I15" s="23"/>
      <c r="J15" s="24"/>
      <c r="K15" s="23"/>
      <c r="L15" s="24"/>
      <c r="M15" s="24" t="s">
        <v>157</v>
      </c>
      <c r="N15" s="23"/>
      <c r="O15" s="23">
        <v>45</v>
      </c>
      <c r="P15" s="23"/>
      <c r="Q15" s="23"/>
      <c r="R15" s="23"/>
      <c r="S15" s="23" t="s">
        <v>100</v>
      </c>
      <c r="T15" s="24"/>
      <c r="U15" s="23">
        <v>10</v>
      </c>
      <c r="V15" s="203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84" t="s">
        <v>10</v>
      </c>
      <c r="C16" s="201"/>
      <c r="D16" s="95"/>
      <c r="E16" s="95"/>
      <c r="F16" s="23"/>
      <c r="G16" s="23"/>
      <c r="H16" s="95"/>
      <c r="I16" s="23"/>
      <c r="J16" s="24"/>
      <c r="K16" s="95"/>
      <c r="L16" s="24"/>
      <c r="M16" s="24"/>
      <c r="N16" s="95"/>
      <c r="O16" s="23"/>
      <c r="P16" s="23"/>
      <c r="Q16" s="95"/>
      <c r="R16" s="23"/>
      <c r="S16" s="23"/>
      <c r="T16" s="149"/>
      <c r="U16" s="149"/>
      <c r="V16" s="203"/>
      <c r="W16" s="85" t="str">
        <f>AD19&amp;" "&amp;"g"</f>
        <v>30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208" t="s">
        <v>34</v>
      </c>
      <c r="C17" s="201"/>
      <c r="D17" s="95"/>
      <c r="E17" s="95"/>
      <c r="F17" s="23"/>
      <c r="G17" s="23"/>
      <c r="H17" s="95"/>
      <c r="I17" s="23"/>
      <c r="J17" s="24"/>
      <c r="K17" s="95"/>
      <c r="L17" s="24"/>
      <c r="M17" s="24"/>
      <c r="N17" s="95"/>
      <c r="O17" s="23"/>
      <c r="P17" s="23"/>
      <c r="Q17" s="95"/>
      <c r="R17" s="23"/>
      <c r="S17" s="149"/>
      <c r="T17" s="149"/>
      <c r="U17" s="149"/>
      <c r="V17" s="203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208"/>
      <c r="C18" s="201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95"/>
      <c r="R18" s="23"/>
      <c r="S18" s="149"/>
      <c r="T18" s="149"/>
      <c r="U18" s="149"/>
      <c r="V18" s="203"/>
      <c r="W18" s="85" t="str">
        <f>AC19&amp;" "&amp;"g"</f>
        <v>39.9 g</v>
      </c>
      <c r="X18" s="150" t="s">
        <v>38</v>
      </c>
      <c r="Y18" s="97">
        <f t="shared" si="1"/>
        <v>1</v>
      </c>
      <c r="Z18" s="64"/>
      <c r="AA18" s="164" t="s">
        <v>38</v>
      </c>
      <c r="AB18" s="66">
        <v>1</v>
      </c>
      <c r="AC18" s="163">
        <f>AB18*8</f>
        <v>8</v>
      </c>
      <c r="AD18" s="65">
        <f>AB18*4</f>
        <v>4</v>
      </c>
      <c r="AE18" s="65">
        <f>AB18*12</f>
        <v>12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95"/>
      <c r="R19" s="23"/>
      <c r="S19" s="24"/>
      <c r="T19" s="149"/>
      <c r="U19" s="149"/>
      <c r="V19" s="203"/>
      <c r="W19" s="90" t="s">
        <v>12</v>
      </c>
      <c r="X19" s="100"/>
      <c r="Y19" s="87"/>
      <c r="Z19" s="65"/>
      <c r="AC19" s="65">
        <f>SUM(AC13:AC18)</f>
        <v>39.900000000000006</v>
      </c>
      <c r="AD19" s="65">
        <f>SUM(AD13:AD18)</f>
        <v>30</v>
      </c>
      <c r="AE19" s="65">
        <f>SUM(AE13:AE18)</f>
        <v>104.5</v>
      </c>
      <c r="AF19" s="65">
        <f>AC19*4+AD19*9+AE19*4</f>
        <v>847.6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95"/>
      <c r="R20" s="23"/>
      <c r="S20" s="23"/>
      <c r="T20" s="95"/>
      <c r="U20" s="23"/>
      <c r="V20" s="204"/>
      <c r="W20" s="85" t="str">
        <f>AF19&amp;"K"</f>
        <v>847.6K</v>
      </c>
      <c r="X20" s="96"/>
      <c r="Y20" s="97"/>
      <c r="Z20" s="64"/>
      <c r="AC20" s="103">
        <f>AC19*4/AF19</f>
        <v>0.18829636621047666</v>
      </c>
      <c r="AD20" s="103">
        <f>AD19*9/AF19</f>
        <v>0.31854648419065595</v>
      </c>
      <c r="AE20" s="103">
        <f>AE19*4/AF19</f>
        <v>0.49315714959886736</v>
      </c>
    </row>
    <row r="21" spans="2:32" s="83" customFormat="1" ht="27.75" customHeight="1">
      <c r="B21" s="110">
        <v>6</v>
      </c>
      <c r="C21" s="201"/>
      <c r="D21" s="79" t="str">
        <f>'00月菜單'!I21</f>
        <v>香Q白飯</v>
      </c>
      <c r="E21" s="79" t="s">
        <v>50</v>
      </c>
      <c r="F21" s="79"/>
      <c r="G21" s="79" t="str">
        <f>'00月菜單'!I22</f>
        <v>香雞排(炸)</v>
      </c>
      <c r="H21" s="79" t="s">
        <v>132</v>
      </c>
      <c r="I21" s="79"/>
      <c r="J21" s="79" t="str">
        <f>'00月菜單'!I23</f>
        <v>紅燒獅子頭</v>
      </c>
      <c r="K21" s="79" t="s">
        <v>135</v>
      </c>
      <c r="L21" s="79"/>
      <c r="M21" s="79" t="str">
        <f>'00月菜單'!I24</f>
        <v>關東煮</v>
      </c>
      <c r="N21" s="79" t="s">
        <v>49</v>
      </c>
      <c r="O21" s="79"/>
      <c r="P21" s="79" t="str">
        <f>'00月菜單'!I25</f>
        <v>淺色蔬菜</v>
      </c>
      <c r="Q21" s="79" t="s">
        <v>52</v>
      </c>
      <c r="R21" s="79"/>
      <c r="S21" s="79" t="str">
        <f>'00月菜單'!I26</f>
        <v>酸菜豬血湯</v>
      </c>
      <c r="T21" s="79" t="s">
        <v>49</v>
      </c>
      <c r="U21" s="79"/>
      <c r="V21" s="202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115" customFormat="1" ht="27.75" customHeight="1">
      <c r="B22" s="84" t="s">
        <v>47</v>
      </c>
      <c r="C22" s="201"/>
      <c r="D22" s="23" t="s">
        <v>54</v>
      </c>
      <c r="E22" s="23"/>
      <c r="F22" s="23">
        <v>110</v>
      </c>
      <c r="G22" s="23" t="s">
        <v>164</v>
      </c>
      <c r="H22" s="23"/>
      <c r="I22" s="23">
        <v>60</v>
      </c>
      <c r="J22" s="23" t="s">
        <v>163</v>
      </c>
      <c r="K22" s="23"/>
      <c r="L22" s="23">
        <v>35</v>
      </c>
      <c r="M22" s="23" t="s">
        <v>152</v>
      </c>
      <c r="N22" s="23"/>
      <c r="O22" s="23">
        <v>30</v>
      </c>
      <c r="P22" s="23" t="s">
        <v>53</v>
      </c>
      <c r="Q22" s="23"/>
      <c r="R22" s="23">
        <v>120</v>
      </c>
      <c r="S22" s="23" t="s">
        <v>160</v>
      </c>
      <c r="T22" s="23" t="s">
        <v>112</v>
      </c>
      <c r="U22" s="23">
        <v>10</v>
      </c>
      <c r="V22" s="203"/>
      <c r="W22" s="85" t="str">
        <f>AE27&amp;" "&amp;"g"</f>
        <v>92.5 g</v>
      </c>
      <c r="X22" s="86" t="s">
        <v>21</v>
      </c>
      <c r="Y22" s="87">
        <f t="shared" si="2"/>
        <v>2.5</v>
      </c>
      <c r="Z22" s="112"/>
      <c r="AA22" s="117" t="s">
        <v>24</v>
      </c>
      <c r="AB22" s="114">
        <v>2.5</v>
      </c>
      <c r="AC22" s="118">
        <f>AB22*7</f>
        <v>17.5</v>
      </c>
      <c r="AD22" s="114">
        <f>AB22*5</f>
        <v>12.5</v>
      </c>
      <c r="AE22" s="114" t="s">
        <v>25</v>
      </c>
      <c r="AF22" s="119">
        <f>AC22*4+AD22*9</f>
        <v>182.5</v>
      </c>
    </row>
    <row r="23" spans="2:32" s="115" customFormat="1" ht="27.75" customHeight="1">
      <c r="B23" s="111">
        <v>15</v>
      </c>
      <c r="C23" s="201"/>
      <c r="D23" s="23"/>
      <c r="E23" s="23"/>
      <c r="F23" s="23"/>
      <c r="G23" s="23"/>
      <c r="H23" s="23"/>
      <c r="I23" s="23"/>
      <c r="J23" s="23"/>
      <c r="K23" s="23"/>
      <c r="L23" s="23"/>
      <c r="M23" s="23" t="s">
        <v>150</v>
      </c>
      <c r="N23" s="23"/>
      <c r="O23" s="23">
        <v>20</v>
      </c>
      <c r="P23" s="23"/>
      <c r="Q23" s="23"/>
      <c r="R23" s="23"/>
      <c r="S23" s="23" t="s">
        <v>161</v>
      </c>
      <c r="T23" s="23"/>
      <c r="U23" s="23">
        <v>20</v>
      </c>
      <c r="V23" s="203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201"/>
      <c r="D24" s="23"/>
      <c r="E24" s="95"/>
      <c r="F24" s="23"/>
      <c r="G24" s="23"/>
      <c r="H24" s="95"/>
      <c r="I24" s="23"/>
      <c r="J24" s="23"/>
      <c r="K24" s="95"/>
      <c r="L24" s="23"/>
      <c r="M24" s="23" t="s">
        <v>162</v>
      </c>
      <c r="N24" s="95"/>
      <c r="O24" s="23">
        <v>20</v>
      </c>
      <c r="P24" s="23"/>
      <c r="Q24" s="95"/>
      <c r="R24" s="23"/>
      <c r="S24" s="24"/>
      <c r="T24" s="95"/>
      <c r="U24" s="23"/>
      <c r="V24" s="203"/>
      <c r="W24" s="85" t="str">
        <f>AD27&amp;" "&amp;"g"</f>
        <v>25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115" customFormat="1" ht="27.75" customHeight="1">
      <c r="B25" s="210" t="s">
        <v>35</v>
      </c>
      <c r="C25" s="201"/>
      <c r="D25" s="95"/>
      <c r="E25" s="95"/>
      <c r="F25" s="23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95"/>
      <c r="R25" s="23"/>
      <c r="S25" s="23"/>
      <c r="T25" s="95"/>
      <c r="U25" s="23"/>
      <c r="V25" s="203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210"/>
      <c r="C26" s="201"/>
      <c r="D26" s="95"/>
      <c r="E26" s="95"/>
      <c r="F26" s="23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95"/>
      <c r="R26" s="23"/>
      <c r="S26" s="23"/>
      <c r="T26" s="95"/>
      <c r="U26" s="23"/>
      <c r="V26" s="203"/>
      <c r="W26" s="85" t="str">
        <f>AC27&amp;" "&amp;"g"</f>
        <v>30.5 g</v>
      </c>
      <c r="X26" s="150" t="s">
        <v>38</v>
      </c>
      <c r="Y26" s="87">
        <f t="shared" si="2"/>
        <v>0</v>
      </c>
      <c r="Z26" s="112"/>
      <c r="AA26" s="164" t="s">
        <v>38</v>
      </c>
      <c r="AB26" s="66"/>
      <c r="AC26" s="163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3"/>
      <c r="E27" s="95"/>
      <c r="F27" s="23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95"/>
      <c r="R27" s="23"/>
      <c r="S27" s="23"/>
      <c r="T27" s="95"/>
      <c r="U27" s="23"/>
      <c r="V27" s="203"/>
      <c r="W27" s="90" t="s">
        <v>12</v>
      </c>
      <c r="X27" s="100"/>
      <c r="Y27" s="87"/>
      <c r="Z27" s="116"/>
      <c r="AA27" s="120"/>
      <c r="AB27" s="114"/>
      <c r="AC27" s="120">
        <f>SUM(AC21:AC26)</f>
        <v>30.5</v>
      </c>
      <c r="AD27" s="120">
        <f>SUM(AD21:AD26)</f>
        <v>25</v>
      </c>
      <c r="AE27" s="120">
        <f>SUM(AE21:AE26)</f>
        <v>92.5</v>
      </c>
      <c r="AF27" s="120">
        <f>AC27*4+AD27*9+AE27*4</f>
        <v>717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95"/>
      <c r="R28" s="23"/>
      <c r="S28" s="23"/>
      <c r="T28" s="95"/>
      <c r="U28" s="23"/>
      <c r="V28" s="204"/>
      <c r="W28" s="85" t="str">
        <f>AF27&amp;"K"</f>
        <v>717K</v>
      </c>
      <c r="X28" s="108"/>
      <c r="Y28" s="87"/>
      <c r="Z28" s="112"/>
      <c r="AA28" s="116"/>
      <c r="AB28" s="126"/>
      <c r="AC28" s="127">
        <f>AC27*4/AF27</f>
        <v>0.1701534170153417</v>
      </c>
      <c r="AD28" s="127">
        <f>AD27*9/AF27</f>
        <v>0.3138075313807531</v>
      </c>
      <c r="AE28" s="127">
        <f>AE27*4/AF27</f>
        <v>0.5160390516039052</v>
      </c>
      <c r="AF28" s="116"/>
    </row>
    <row r="29" spans="2:32" s="83" customFormat="1" ht="27.75" customHeight="1">
      <c r="B29" s="78">
        <v>6</v>
      </c>
      <c r="C29" s="201"/>
      <c r="D29" s="79" t="str">
        <f>'00月菜單'!M21</f>
        <v>地瓜飯</v>
      </c>
      <c r="E29" s="79" t="s">
        <v>50</v>
      </c>
      <c r="F29" s="79"/>
      <c r="G29" s="79" t="str">
        <f>'00月菜單'!M22</f>
        <v>紐奧良雞翅</v>
      </c>
      <c r="H29" s="79" t="s">
        <v>213</v>
      </c>
      <c r="I29" s="79"/>
      <c r="J29" s="79" t="str">
        <f>'00月菜單'!M23</f>
        <v>五香滷米血</v>
      </c>
      <c r="K29" s="79" t="s">
        <v>86</v>
      </c>
      <c r="L29" s="79"/>
      <c r="M29" s="79" t="str">
        <f>'00月菜單'!M24</f>
        <v>壽喜燒肉片</v>
      </c>
      <c r="N29" s="79" t="s">
        <v>49</v>
      </c>
      <c r="O29" s="79"/>
      <c r="P29" s="79" t="str">
        <f>'00月菜單'!M25</f>
        <v>深色蔬菜</v>
      </c>
      <c r="Q29" s="79" t="s">
        <v>52</v>
      </c>
      <c r="R29" s="79"/>
      <c r="S29" s="79" t="str">
        <f>'00月菜單'!M26</f>
        <v>鮮菇湯</v>
      </c>
      <c r="T29" s="79" t="s">
        <v>49</v>
      </c>
      <c r="U29" s="79"/>
      <c r="V29" s="202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84" t="s">
        <v>47</v>
      </c>
      <c r="C30" s="201"/>
      <c r="D30" s="23" t="s">
        <v>54</v>
      </c>
      <c r="E30" s="23"/>
      <c r="F30" s="23">
        <v>80</v>
      </c>
      <c r="G30" s="23" t="s">
        <v>165</v>
      </c>
      <c r="H30" s="23"/>
      <c r="I30" s="23">
        <v>80</v>
      </c>
      <c r="J30" s="24" t="s">
        <v>166</v>
      </c>
      <c r="K30" s="24"/>
      <c r="L30" s="24">
        <v>30</v>
      </c>
      <c r="M30" s="23" t="s">
        <v>103</v>
      </c>
      <c r="N30" s="23"/>
      <c r="O30" s="23">
        <v>40</v>
      </c>
      <c r="P30" s="23" t="s">
        <v>53</v>
      </c>
      <c r="Q30" s="23"/>
      <c r="R30" s="23">
        <v>120</v>
      </c>
      <c r="S30" s="24" t="s">
        <v>101</v>
      </c>
      <c r="T30" s="23"/>
      <c r="U30" s="23">
        <v>25</v>
      </c>
      <c r="V30" s="203"/>
      <c r="W30" s="85" t="str">
        <f>AE35&amp;" "&amp;"g"</f>
        <v>92.5 g</v>
      </c>
      <c r="X30" s="86" t="s">
        <v>21</v>
      </c>
      <c r="Y30" s="129">
        <f t="shared" si="3"/>
        <v>2.8</v>
      </c>
      <c r="Z30" s="64"/>
      <c r="AA30" s="92" t="s">
        <v>24</v>
      </c>
      <c r="AB30" s="66">
        <v>2.8</v>
      </c>
      <c r="AC30" s="93">
        <f>AB30*7</f>
        <v>19.599999999999998</v>
      </c>
      <c r="AD30" s="66">
        <f>AB30*5</f>
        <v>14</v>
      </c>
      <c r="AE30" s="66" t="s">
        <v>25</v>
      </c>
      <c r="AF30" s="94">
        <f>AC30*4+AD30*9</f>
        <v>204.39999999999998</v>
      </c>
    </row>
    <row r="31" spans="2:32" ht="27.75" customHeight="1">
      <c r="B31" s="84">
        <v>16</v>
      </c>
      <c r="C31" s="201"/>
      <c r="D31" s="23" t="s">
        <v>56</v>
      </c>
      <c r="E31" s="23"/>
      <c r="F31" s="23">
        <v>25</v>
      </c>
      <c r="G31" s="23"/>
      <c r="H31" s="23"/>
      <c r="I31" s="23"/>
      <c r="J31" s="24"/>
      <c r="K31" s="24"/>
      <c r="L31" s="24"/>
      <c r="M31" s="23" t="s">
        <v>92</v>
      </c>
      <c r="N31" s="23"/>
      <c r="O31" s="23">
        <v>15</v>
      </c>
      <c r="P31" s="23"/>
      <c r="Q31" s="23"/>
      <c r="R31" s="23"/>
      <c r="S31" s="24"/>
      <c r="T31" s="23"/>
      <c r="U31" s="23"/>
      <c r="V31" s="203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84" t="s">
        <v>10</v>
      </c>
      <c r="C32" s="201"/>
      <c r="D32" s="95"/>
      <c r="E32" s="95"/>
      <c r="F32" s="23"/>
      <c r="G32" s="23"/>
      <c r="H32" s="95"/>
      <c r="I32" s="23"/>
      <c r="J32" s="24"/>
      <c r="K32" s="24"/>
      <c r="L32" s="24"/>
      <c r="M32" s="23" t="s">
        <v>167</v>
      </c>
      <c r="N32" s="95"/>
      <c r="O32" s="23">
        <v>30</v>
      </c>
      <c r="P32" s="23"/>
      <c r="Q32" s="95"/>
      <c r="R32" s="23"/>
      <c r="S32" s="23"/>
      <c r="T32" s="24"/>
      <c r="U32" s="23"/>
      <c r="V32" s="203"/>
      <c r="W32" s="85" t="str">
        <f>AD35&amp;" "&amp;"g"</f>
        <v>26.5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208" t="s">
        <v>36</v>
      </c>
      <c r="C33" s="201"/>
      <c r="D33" s="95"/>
      <c r="E33" s="95"/>
      <c r="F33" s="23"/>
      <c r="G33" s="23"/>
      <c r="H33" s="95"/>
      <c r="I33" s="23"/>
      <c r="J33" s="24"/>
      <c r="K33" s="24"/>
      <c r="L33" s="24"/>
      <c r="M33" s="23"/>
      <c r="N33" s="95"/>
      <c r="O33" s="23"/>
      <c r="P33" s="23"/>
      <c r="Q33" s="95"/>
      <c r="R33" s="23"/>
      <c r="S33" s="24"/>
      <c r="T33" s="95"/>
      <c r="U33" s="23"/>
      <c r="V33" s="203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208"/>
      <c r="C34" s="201"/>
      <c r="D34" s="95"/>
      <c r="E34" s="95"/>
      <c r="F34" s="23"/>
      <c r="G34" s="23"/>
      <c r="H34" s="95"/>
      <c r="I34" s="23"/>
      <c r="J34" s="24"/>
      <c r="K34" s="95"/>
      <c r="L34" s="24"/>
      <c r="M34" s="23"/>
      <c r="N34" s="95"/>
      <c r="O34" s="23"/>
      <c r="P34" s="23"/>
      <c r="Q34" s="95"/>
      <c r="R34" s="23"/>
      <c r="S34" s="24"/>
      <c r="T34" s="95"/>
      <c r="U34" s="23"/>
      <c r="V34" s="203"/>
      <c r="W34" s="85" t="str">
        <f>AC35&amp;" "&amp;"g"</f>
        <v>32.6 g</v>
      </c>
      <c r="X34" s="150" t="s">
        <v>38</v>
      </c>
      <c r="Y34" s="129">
        <f t="shared" si="3"/>
        <v>0</v>
      </c>
      <c r="Z34" s="64"/>
      <c r="AA34" s="164" t="s">
        <v>38</v>
      </c>
      <c r="AC34" s="163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95"/>
      <c r="R35" s="23"/>
      <c r="S35" s="23"/>
      <c r="T35" s="95"/>
      <c r="U35" s="23"/>
      <c r="V35" s="203"/>
      <c r="W35" s="90" t="s">
        <v>12</v>
      </c>
      <c r="X35" s="100"/>
      <c r="Y35" s="129"/>
      <c r="Z35" s="65"/>
      <c r="AC35" s="65">
        <f>SUM(AC29:AC34)</f>
        <v>32.599999999999994</v>
      </c>
      <c r="AD35" s="65">
        <f>SUM(AD29:AD34)</f>
        <v>26.5</v>
      </c>
      <c r="AE35" s="65">
        <f>SUM(AE29:AE34)</f>
        <v>92.5</v>
      </c>
      <c r="AF35" s="65">
        <f>AC35*4+AD35*9+AE35*4</f>
        <v>738.9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95"/>
      <c r="R36" s="23"/>
      <c r="S36" s="23"/>
      <c r="T36" s="95"/>
      <c r="U36" s="23"/>
      <c r="V36" s="204"/>
      <c r="W36" s="85" t="str">
        <f>AF35&amp;"K"</f>
        <v>738.9K</v>
      </c>
      <c r="X36" s="96"/>
      <c r="Y36" s="129"/>
      <c r="Z36" s="64"/>
      <c r="AC36" s="103">
        <f>AC35*4/AF35</f>
        <v>0.17647854919474892</v>
      </c>
      <c r="AD36" s="103">
        <f>AD35*9/AF35</f>
        <v>0.32277710109622415</v>
      </c>
      <c r="AE36" s="103">
        <f>AE35*4/AF35</f>
        <v>0.5007443497090269</v>
      </c>
    </row>
    <row r="37" spans="2:32" s="83" customFormat="1" ht="27.75" customHeight="1">
      <c r="B37" s="78">
        <v>6</v>
      </c>
      <c r="C37" s="201"/>
      <c r="D37" s="79" t="str">
        <f>'00月菜單'!Q21</f>
        <v>中華炒麵</v>
      </c>
      <c r="E37" s="79" t="s">
        <v>87</v>
      </c>
      <c r="F37" s="79"/>
      <c r="G37" s="79" t="str">
        <f>'00月菜單'!Q22</f>
        <v>醬香豬排</v>
      </c>
      <c r="H37" s="79" t="s">
        <v>86</v>
      </c>
      <c r="I37" s="79"/>
      <c r="J37" s="79" t="str">
        <f>'00月菜單'!Q23</f>
        <v>咖哩雞</v>
      </c>
      <c r="K37" s="79" t="s">
        <v>49</v>
      </c>
      <c r="L37" s="79"/>
      <c r="M37" s="79" t="str">
        <f>'00月菜單'!Q24</f>
        <v>香酥柳葉魚(海)(炸)</v>
      </c>
      <c r="N37" s="79" t="s">
        <v>211</v>
      </c>
      <c r="O37" s="79"/>
      <c r="P37" s="79" t="str">
        <f>'00月菜單'!Q25</f>
        <v>淺色蔬菜</v>
      </c>
      <c r="Q37" s="79" t="s">
        <v>52</v>
      </c>
      <c r="R37" s="79"/>
      <c r="S37" s="79" t="str">
        <f>'00月菜單'!Q26</f>
        <v>味噌豆腐湯(豆)</v>
      </c>
      <c r="T37" s="79" t="s">
        <v>49</v>
      </c>
      <c r="U37" s="79"/>
      <c r="V37" s="202"/>
      <c r="W37" s="80" t="s">
        <v>7</v>
      </c>
      <c r="X37" s="81" t="s">
        <v>16</v>
      </c>
      <c r="Y37" s="130">
        <f aca="true" t="shared" si="4" ref="Y37:Y42">AB37</f>
        <v>5.7</v>
      </c>
      <c r="Z37" s="65"/>
      <c r="AA37" s="88" t="s">
        <v>22</v>
      </c>
      <c r="AB37" s="66">
        <v>5.7</v>
      </c>
      <c r="AC37" s="66">
        <f>AB37*2</f>
        <v>11.4</v>
      </c>
      <c r="AD37" s="66"/>
      <c r="AE37" s="66">
        <f>AB37*15</f>
        <v>85.5</v>
      </c>
      <c r="AF37" s="66">
        <f>AC37*4+AE37*4</f>
        <v>387.6</v>
      </c>
    </row>
    <row r="38" spans="2:32" ht="27.75" customHeight="1">
      <c r="B38" s="84" t="s">
        <v>8</v>
      </c>
      <c r="C38" s="201"/>
      <c r="D38" s="24" t="s">
        <v>113</v>
      </c>
      <c r="E38" s="24"/>
      <c r="F38" s="23">
        <v>245</v>
      </c>
      <c r="G38" s="23" t="s">
        <v>170</v>
      </c>
      <c r="H38" s="24"/>
      <c r="I38" s="23">
        <v>60</v>
      </c>
      <c r="J38" s="24" t="s">
        <v>137</v>
      </c>
      <c r="K38" s="23"/>
      <c r="L38" s="24">
        <v>40</v>
      </c>
      <c r="M38" s="23" t="s">
        <v>168</v>
      </c>
      <c r="N38" s="24" t="s">
        <v>110</v>
      </c>
      <c r="O38" s="23">
        <v>25</v>
      </c>
      <c r="P38" s="23" t="s">
        <v>53</v>
      </c>
      <c r="Q38" s="24"/>
      <c r="R38" s="23">
        <v>130</v>
      </c>
      <c r="S38" s="24" t="s">
        <v>146</v>
      </c>
      <c r="T38" s="24"/>
      <c r="U38" s="24">
        <v>10</v>
      </c>
      <c r="V38" s="203"/>
      <c r="W38" s="85" t="str">
        <f>AE43&amp;" "&amp;"g"</f>
        <v>95.5 g</v>
      </c>
      <c r="X38" s="86" t="s">
        <v>21</v>
      </c>
      <c r="Y38" s="129">
        <f t="shared" si="4"/>
        <v>2.9</v>
      </c>
      <c r="Z38" s="64"/>
      <c r="AA38" s="92" t="s">
        <v>24</v>
      </c>
      <c r="AB38" s="66">
        <v>2.9</v>
      </c>
      <c r="AC38" s="93">
        <f>AB38*7</f>
        <v>20.3</v>
      </c>
      <c r="AD38" s="66">
        <f>AB38*5</f>
        <v>14.5</v>
      </c>
      <c r="AE38" s="66" t="s">
        <v>25</v>
      </c>
      <c r="AF38" s="94">
        <f>AC38*4+AD38*9</f>
        <v>211.7</v>
      </c>
    </row>
    <row r="39" spans="2:32" ht="27.75" customHeight="1">
      <c r="B39" s="84">
        <v>17</v>
      </c>
      <c r="C39" s="201"/>
      <c r="D39" s="24" t="s">
        <v>103</v>
      </c>
      <c r="E39" s="24"/>
      <c r="F39" s="23">
        <v>30</v>
      </c>
      <c r="G39" s="23" t="s">
        <v>202</v>
      </c>
      <c r="H39" s="24"/>
      <c r="I39" s="23">
        <v>2</v>
      </c>
      <c r="J39" s="24" t="s">
        <v>92</v>
      </c>
      <c r="K39" s="23"/>
      <c r="L39" s="24">
        <v>30</v>
      </c>
      <c r="M39" s="23"/>
      <c r="N39" s="24"/>
      <c r="O39" s="23"/>
      <c r="P39" s="23"/>
      <c r="Q39" s="24"/>
      <c r="R39" s="23"/>
      <c r="S39" s="24" t="s">
        <v>97</v>
      </c>
      <c r="T39" s="24" t="s">
        <v>142</v>
      </c>
      <c r="U39" s="24">
        <v>20</v>
      </c>
      <c r="V39" s="203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84" t="s">
        <v>10</v>
      </c>
      <c r="C40" s="201"/>
      <c r="D40" s="24" t="s">
        <v>169</v>
      </c>
      <c r="E40" s="24"/>
      <c r="F40" s="23">
        <v>10</v>
      </c>
      <c r="G40" s="23"/>
      <c r="H40" s="24"/>
      <c r="I40" s="23"/>
      <c r="J40" s="24" t="s">
        <v>104</v>
      </c>
      <c r="K40" s="95"/>
      <c r="L40" s="24">
        <v>15</v>
      </c>
      <c r="M40" s="23"/>
      <c r="N40" s="24"/>
      <c r="O40" s="23"/>
      <c r="P40" s="23"/>
      <c r="Q40" s="24"/>
      <c r="R40" s="23"/>
      <c r="S40" s="24"/>
      <c r="T40" s="24"/>
      <c r="U40" s="24"/>
      <c r="V40" s="203"/>
      <c r="W40" s="85" t="str">
        <f>AD43&amp;" "&amp;"g"</f>
        <v>27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208" t="s">
        <v>28</v>
      </c>
      <c r="C41" s="201"/>
      <c r="D41" s="24"/>
      <c r="E41" s="24"/>
      <c r="F41" s="23"/>
      <c r="G41" s="23"/>
      <c r="H41" s="24"/>
      <c r="I41" s="23"/>
      <c r="J41" s="24"/>
      <c r="K41" s="95"/>
      <c r="L41" s="24"/>
      <c r="M41" s="23"/>
      <c r="N41" s="24"/>
      <c r="O41" s="23"/>
      <c r="P41" s="23"/>
      <c r="Q41" s="24"/>
      <c r="R41" s="23"/>
      <c r="S41" s="24"/>
      <c r="T41" s="24"/>
      <c r="U41" s="24"/>
      <c r="V41" s="203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208"/>
      <c r="C42" s="201"/>
      <c r="D42" s="95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203"/>
      <c r="W42" s="85" t="str">
        <f>AC43&amp;" "&amp;"g"</f>
        <v>33.7 g</v>
      </c>
      <c r="X42" s="150" t="s">
        <v>38</v>
      </c>
      <c r="Y42" s="129">
        <f t="shared" si="4"/>
        <v>0</v>
      </c>
      <c r="Z42" s="64"/>
      <c r="AA42" s="164" t="s">
        <v>38</v>
      </c>
      <c r="AC42" s="163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4"/>
      <c r="K43" s="95"/>
      <c r="L43" s="24"/>
      <c r="M43" s="23"/>
      <c r="N43" s="95"/>
      <c r="O43" s="23"/>
      <c r="P43" s="23"/>
      <c r="Q43" s="95"/>
      <c r="R43" s="23"/>
      <c r="S43" s="24"/>
      <c r="T43" s="95"/>
      <c r="U43" s="24"/>
      <c r="V43" s="203"/>
      <c r="W43" s="90" t="s">
        <v>12</v>
      </c>
      <c r="X43" s="100"/>
      <c r="Y43" s="129"/>
      <c r="Z43" s="65"/>
      <c r="AC43" s="165">
        <f>SUM(AC37:AC42)</f>
        <v>33.7</v>
      </c>
      <c r="AD43" s="165">
        <f>SUM(AD37:AD42)</f>
        <v>27</v>
      </c>
      <c r="AE43" s="165">
        <f>SUM(AE37:AE42)</f>
        <v>95.5</v>
      </c>
      <c r="AF43" s="65">
        <f>AC43*4+AD43*9+AE43*4</f>
        <v>759.8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204"/>
      <c r="W44" s="135" t="str">
        <f>AF43&amp;"K"</f>
        <v>759.8K</v>
      </c>
      <c r="X44" s="136"/>
      <c r="Y44" s="137"/>
      <c r="Z44" s="64"/>
      <c r="AC44" s="103">
        <f>AC43*4/AF43</f>
        <v>0.1774151092392735</v>
      </c>
      <c r="AD44" s="103">
        <f>AD43*9/AF43</f>
        <v>0.3198210055277705</v>
      </c>
      <c r="AE44" s="103">
        <f>AE43*4/AF43</f>
        <v>0.5027638852329561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99"/>
      <c r="E46" s="199"/>
      <c r="F46" s="200"/>
      <c r="G46" s="200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I15" sqref="I15"/>
    </sheetView>
  </sheetViews>
  <sheetFormatPr defaultColWidth="9.00390625" defaultRowHeight="16.5"/>
  <cols>
    <col min="1" max="1" width="1.875" style="25" customWidth="1"/>
    <col min="2" max="2" width="4.875" style="42" customWidth="1"/>
    <col min="3" max="3" width="0" style="25" hidden="1" customWidth="1"/>
    <col min="4" max="4" width="18.625" style="25" customWidth="1"/>
    <col min="5" max="5" width="5.625" style="43" customWidth="1"/>
    <col min="6" max="6" width="9.625" style="25" customWidth="1"/>
    <col min="7" max="7" width="18.625" style="25" customWidth="1"/>
    <col min="8" max="8" width="5.625" style="43" customWidth="1"/>
    <col min="9" max="9" width="9.625" style="25" customWidth="1"/>
    <col min="10" max="10" width="18.625" style="25" customWidth="1"/>
    <col min="11" max="11" width="5.625" style="43" customWidth="1"/>
    <col min="12" max="12" width="9.625" style="25" customWidth="1"/>
    <col min="13" max="13" width="18.625" style="25" customWidth="1"/>
    <col min="14" max="14" width="5.625" style="43" customWidth="1"/>
    <col min="15" max="15" width="9.625" style="25" customWidth="1"/>
    <col min="16" max="16" width="18.625" style="25" customWidth="1"/>
    <col min="17" max="17" width="5.625" style="43" customWidth="1"/>
    <col min="18" max="18" width="9.625" style="25" customWidth="1"/>
    <col min="19" max="19" width="18.625" style="25" customWidth="1"/>
    <col min="20" max="20" width="5.625" style="43" customWidth="1"/>
    <col min="21" max="21" width="9.625" style="25" customWidth="1"/>
    <col min="22" max="22" width="5.25390625" style="49" customWidth="1"/>
    <col min="23" max="23" width="11.75390625" style="47" customWidth="1"/>
    <col min="24" max="24" width="11.25390625" style="145" customWidth="1"/>
    <col min="25" max="25" width="6.625" style="50" customWidth="1"/>
    <col min="26" max="26" width="6.625" style="25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16384" width="9.00390625" style="25" customWidth="1"/>
  </cols>
  <sheetData>
    <row r="1" spans="2:28" s="2" customFormat="1" ht="38.25">
      <c r="B1" s="205" t="s">
        <v>208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1"/>
      <c r="AB1" s="3"/>
    </row>
    <row r="2" spans="2:28" s="2" customFormat="1" ht="16.5" customHeight="1">
      <c r="B2" s="213"/>
      <c r="C2" s="214"/>
      <c r="D2" s="214"/>
      <c r="E2" s="214"/>
      <c r="F2" s="214"/>
      <c r="G2" s="21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7"/>
      <c r="Y2" s="6"/>
      <c r="Z2" s="1"/>
      <c r="AB2" s="3"/>
    </row>
    <row r="3" spans="2:32" s="2" customFormat="1" ht="31.5" customHeight="1" thickBot="1">
      <c r="B3" s="151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61"/>
      <c r="X3" s="62"/>
      <c r="Y3" s="63"/>
      <c r="Z3" s="64"/>
      <c r="AA3" s="65"/>
      <c r="AB3" s="66"/>
      <c r="AC3" s="65"/>
      <c r="AD3" s="65"/>
      <c r="AE3" s="65"/>
      <c r="AF3" s="65"/>
    </row>
    <row r="4" spans="2:32" s="15" customFormat="1" ht="99">
      <c r="B4" s="10" t="s">
        <v>0</v>
      </c>
      <c r="C4" s="11" t="s">
        <v>1</v>
      </c>
      <c r="D4" s="12" t="s">
        <v>2</v>
      </c>
      <c r="E4" s="70" t="s">
        <v>37</v>
      </c>
      <c r="F4" s="12"/>
      <c r="G4" s="12" t="s">
        <v>3</v>
      </c>
      <c r="H4" s="70" t="s">
        <v>37</v>
      </c>
      <c r="I4" s="12"/>
      <c r="J4" s="12" t="s">
        <v>4</v>
      </c>
      <c r="K4" s="70" t="s">
        <v>37</v>
      </c>
      <c r="L4" s="13"/>
      <c r="M4" s="12" t="s">
        <v>4</v>
      </c>
      <c r="N4" s="70" t="s">
        <v>37</v>
      </c>
      <c r="O4" s="12"/>
      <c r="P4" s="12" t="s">
        <v>4</v>
      </c>
      <c r="Q4" s="70" t="s">
        <v>37</v>
      </c>
      <c r="R4" s="12"/>
      <c r="S4" s="14" t="s">
        <v>5</v>
      </c>
      <c r="T4" s="70" t="s">
        <v>37</v>
      </c>
      <c r="U4" s="12"/>
      <c r="V4" s="157" t="s">
        <v>44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19" customFormat="1" ht="64.5" customHeight="1">
      <c r="B5" s="16">
        <v>6</v>
      </c>
      <c r="C5" s="212"/>
      <c r="D5" s="17" t="str">
        <f>'00月菜單'!A30</f>
        <v>香Q白飯</v>
      </c>
      <c r="E5" s="79" t="s">
        <v>50</v>
      </c>
      <c r="F5" s="18" t="s">
        <v>15</v>
      </c>
      <c r="G5" s="17" t="str">
        <f>'00月菜單'!A31</f>
        <v>蔥燒豆腐(豆)</v>
      </c>
      <c r="H5" s="17" t="s">
        <v>134</v>
      </c>
      <c r="I5" s="18" t="s">
        <v>15</v>
      </c>
      <c r="J5" s="17" t="str">
        <f>'00月菜單'!A32</f>
        <v>茶香蛋</v>
      </c>
      <c r="K5" s="17" t="s">
        <v>86</v>
      </c>
      <c r="L5" s="18" t="s">
        <v>15</v>
      </c>
      <c r="M5" s="17" t="str">
        <f>'00月菜單'!A33</f>
        <v>炒河粉</v>
      </c>
      <c r="N5" s="17" t="s">
        <v>87</v>
      </c>
      <c r="O5" s="18" t="s">
        <v>15</v>
      </c>
      <c r="P5" s="17" t="str">
        <f>'00月菜單'!A34</f>
        <v>淺色蔬菜</v>
      </c>
      <c r="Q5" s="79" t="s">
        <v>52</v>
      </c>
      <c r="R5" s="18" t="s">
        <v>15</v>
      </c>
      <c r="S5" s="17" t="str">
        <f>'00月菜單'!A35</f>
        <v>玉米穗湯</v>
      </c>
      <c r="T5" s="79" t="s">
        <v>49</v>
      </c>
      <c r="U5" s="18" t="s">
        <v>15</v>
      </c>
      <c r="V5" s="215"/>
      <c r="W5" s="80" t="s">
        <v>40</v>
      </c>
      <c r="X5" s="81" t="s">
        <v>16</v>
      </c>
      <c r="Y5" s="82">
        <f aca="true" t="shared" si="0" ref="Y5:Y10">AB5</f>
        <v>5.6</v>
      </c>
      <c r="Z5" s="65"/>
      <c r="AA5" s="88" t="s">
        <v>22</v>
      </c>
      <c r="AB5" s="66">
        <v>5.6</v>
      </c>
      <c r="AC5" s="66">
        <f>AB5*2</f>
        <v>11.2</v>
      </c>
      <c r="AD5" s="66"/>
      <c r="AE5" s="66">
        <f>AB5*15</f>
        <v>84</v>
      </c>
      <c r="AF5" s="66">
        <f>AC5*4+AE5*4</f>
        <v>380.8</v>
      </c>
    </row>
    <row r="6" spans="2:32" ht="27.75" customHeight="1">
      <c r="B6" s="20" t="s">
        <v>8</v>
      </c>
      <c r="C6" s="212"/>
      <c r="D6" s="23" t="s">
        <v>54</v>
      </c>
      <c r="E6" s="21"/>
      <c r="F6" s="21">
        <v>80</v>
      </c>
      <c r="G6" s="23" t="s">
        <v>97</v>
      </c>
      <c r="H6" s="21" t="s">
        <v>153</v>
      </c>
      <c r="I6" s="23">
        <v>120</v>
      </c>
      <c r="J6" s="22" t="s">
        <v>95</v>
      </c>
      <c r="K6" s="22"/>
      <c r="L6" s="22">
        <v>55</v>
      </c>
      <c r="M6" s="24" t="s">
        <v>171</v>
      </c>
      <c r="N6" s="22"/>
      <c r="O6" s="23">
        <v>20</v>
      </c>
      <c r="P6" s="23" t="s">
        <v>53</v>
      </c>
      <c r="Q6" s="22"/>
      <c r="R6" s="22">
        <v>130</v>
      </c>
      <c r="S6" s="21" t="s">
        <v>172</v>
      </c>
      <c r="T6" s="22"/>
      <c r="U6" s="22">
        <v>30</v>
      </c>
      <c r="V6" s="216"/>
      <c r="W6" s="85" t="str">
        <f>AE11&amp;"g"</f>
        <v>94g</v>
      </c>
      <c r="X6" s="86" t="s">
        <v>21</v>
      </c>
      <c r="Y6" s="87">
        <f t="shared" si="0"/>
        <v>2.5</v>
      </c>
      <c r="Z6" s="64"/>
      <c r="AA6" s="92" t="s">
        <v>24</v>
      </c>
      <c r="AB6" s="66">
        <v>2.5</v>
      </c>
      <c r="AC6" s="93">
        <f>AB6*7</f>
        <v>17.5</v>
      </c>
      <c r="AD6" s="66">
        <f>AB6*5</f>
        <v>12.5</v>
      </c>
      <c r="AE6" s="66" t="s">
        <v>25</v>
      </c>
      <c r="AF6" s="94">
        <f>AC6*4+AD6*9</f>
        <v>182.5</v>
      </c>
    </row>
    <row r="7" spans="2:32" ht="27.75" customHeight="1">
      <c r="B7" s="20">
        <v>20</v>
      </c>
      <c r="C7" s="212"/>
      <c r="D7" s="21"/>
      <c r="E7" s="21"/>
      <c r="F7" s="21"/>
      <c r="G7" s="23" t="s">
        <v>111</v>
      </c>
      <c r="H7" s="21"/>
      <c r="I7" s="23">
        <v>30</v>
      </c>
      <c r="J7" s="22"/>
      <c r="K7" s="22"/>
      <c r="L7" s="22"/>
      <c r="M7" s="24" t="s">
        <v>103</v>
      </c>
      <c r="N7" s="22"/>
      <c r="O7" s="23">
        <v>30</v>
      </c>
      <c r="P7" s="22"/>
      <c r="Q7" s="22"/>
      <c r="R7" s="22"/>
      <c r="S7" s="21"/>
      <c r="T7" s="22"/>
      <c r="U7" s="22"/>
      <c r="V7" s="216"/>
      <c r="W7" s="90" t="s">
        <v>42</v>
      </c>
      <c r="X7" s="91" t="s">
        <v>23</v>
      </c>
      <c r="Y7" s="87">
        <f t="shared" si="0"/>
        <v>2</v>
      </c>
      <c r="Z7" s="65"/>
      <c r="AA7" s="65" t="s">
        <v>27</v>
      </c>
      <c r="AB7" s="66">
        <v>2</v>
      </c>
      <c r="AC7" s="66">
        <f>AB7*1</f>
        <v>2</v>
      </c>
      <c r="AD7" s="66" t="s">
        <v>25</v>
      </c>
      <c r="AE7" s="66">
        <f>AB7*5</f>
        <v>10</v>
      </c>
      <c r="AF7" s="66">
        <f>AC7*4+AE7*4</f>
        <v>48</v>
      </c>
    </row>
    <row r="8" spans="2:32" ht="27.75" customHeight="1">
      <c r="B8" s="20" t="s">
        <v>10</v>
      </c>
      <c r="C8" s="212"/>
      <c r="D8" s="21"/>
      <c r="E8" s="21"/>
      <c r="F8" s="21"/>
      <c r="G8" s="22"/>
      <c r="H8" s="26"/>
      <c r="I8" s="22"/>
      <c r="J8" s="22"/>
      <c r="K8" s="23"/>
      <c r="L8" s="22"/>
      <c r="M8" s="24" t="s">
        <v>159</v>
      </c>
      <c r="N8" s="26"/>
      <c r="O8" s="23">
        <v>10</v>
      </c>
      <c r="P8" s="22"/>
      <c r="Q8" s="26"/>
      <c r="R8" s="22"/>
      <c r="S8" s="21"/>
      <c r="T8" s="26"/>
      <c r="U8" s="22"/>
      <c r="V8" s="216"/>
      <c r="W8" s="85" t="str">
        <f>AD11&amp;"g"</f>
        <v>25g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2" ht="27.75" customHeight="1">
      <c r="B9" s="218" t="s">
        <v>33</v>
      </c>
      <c r="C9" s="212"/>
      <c r="D9" s="21"/>
      <c r="E9" s="21"/>
      <c r="F9" s="21"/>
      <c r="G9" s="22"/>
      <c r="H9" s="26"/>
      <c r="I9" s="22"/>
      <c r="J9" s="22"/>
      <c r="K9" s="26"/>
      <c r="L9" s="22"/>
      <c r="M9" s="24"/>
      <c r="N9" s="26"/>
      <c r="O9" s="23"/>
      <c r="P9" s="22"/>
      <c r="Q9" s="26"/>
      <c r="R9" s="22"/>
      <c r="S9" s="21"/>
      <c r="T9" s="26"/>
      <c r="U9" s="22"/>
      <c r="V9" s="216"/>
      <c r="W9" s="90" t="s">
        <v>43</v>
      </c>
      <c r="X9" s="91" t="s">
        <v>29</v>
      </c>
      <c r="Y9" s="87">
        <f t="shared" si="0"/>
        <v>0</v>
      </c>
      <c r="Z9" s="65"/>
      <c r="AA9" s="65" t="s">
        <v>31</v>
      </c>
      <c r="AB9" s="66"/>
      <c r="AC9" s="65"/>
      <c r="AD9" s="65"/>
      <c r="AE9" s="65">
        <f>AB9*15</f>
        <v>0</v>
      </c>
      <c r="AF9" s="65"/>
    </row>
    <row r="10" spans="2:32" ht="27.75" customHeight="1">
      <c r="B10" s="218"/>
      <c r="C10" s="212"/>
      <c r="D10" s="24"/>
      <c r="E10" s="24"/>
      <c r="F10" s="24"/>
      <c r="G10" s="22"/>
      <c r="H10" s="26"/>
      <c r="I10" s="22"/>
      <c r="J10" s="22"/>
      <c r="K10" s="26"/>
      <c r="L10" s="22"/>
      <c r="M10" s="24"/>
      <c r="N10" s="26"/>
      <c r="O10" s="23"/>
      <c r="P10" s="22"/>
      <c r="Q10" s="26"/>
      <c r="R10" s="22"/>
      <c r="S10" s="21"/>
      <c r="T10" s="26"/>
      <c r="U10" s="22"/>
      <c r="V10" s="216"/>
      <c r="W10" s="85" t="str">
        <f>AC11&amp;"g"</f>
        <v>30.7g</v>
      </c>
      <c r="X10" s="150" t="s">
        <v>38</v>
      </c>
      <c r="Y10" s="97">
        <f t="shared" si="0"/>
        <v>0</v>
      </c>
      <c r="Z10" s="64"/>
      <c r="AA10" s="164" t="s">
        <v>38</v>
      </c>
      <c r="AB10" s="66"/>
      <c r="AC10" s="163">
        <f>AB10*8</f>
        <v>0</v>
      </c>
      <c r="AD10" s="65">
        <f>AB10*4</f>
        <v>0</v>
      </c>
      <c r="AE10" s="65">
        <f>AB10*12</f>
        <v>0</v>
      </c>
      <c r="AF10" s="65"/>
    </row>
    <row r="11" spans="2:32" ht="27.75" customHeight="1">
      <c r="B11" s="27" t="s">
        <v>32</v>
      </c>
      <c r="C11" s="28"/>
      <c r="D11" s="21"/>
      <c r="E11" s="26"/>
      <c r="F11" s="21"/>
      <c r="G11" s="22"/>
      <c r="H11" s="26"/>
      <c r="I11" s="22"/>
      <c r="J11" s="22"/>
      <c r="K11" s="26"/>
      <c r="L11" s="22"/>
      <c r="M11" s="23"/>
      <c r="N11" s="26"/>
      <c r="O11" s="23"/>
      <c r="P11" s="22"/>
      <c r="Q11" s="26"/>
      <c r="R11" s="22"/>
      <c r="S11" s="22"/>
      <c r="T11" s="26"/>
      <c r="U11" s="22"/>
      <c r="V11" s="216"/>
      <c r="W11" s="90" t="s">
        <v>12</v>
      </c>
      <c r="X11" s="100"/>
      <c r="Y11" s="87"/>
      <c r="Z11" s="65"/>
      <c r="AA11" s="65"/>
      <c r="AB11" s="66"/>
      <c r="AC11" s="65">
        <f>SUM(AC5:AC10)</f>
        <v>30.7</v>
      </c>
      <c r="AD11" s="65">
        <f>SUM(AD5:AD10)</f>
        <v>25</v>
      </c>
      <c r="AE11" s="65">
        <f>SUM(AE5:AE10)</f>
        <v>94</v>
      </c>
      <c r="AF11" s="65">
        <f>AC11*4+AD11*9+AE11*4</f>
        <v>723.8</v>
      </c>
    </row>
    <row r="12" spans="2:32" ht="27.75" customHeight="1">
      <c r="B12" s="29"/>
      <c r="C12" s="30"/>
      <c r="D12" s="26"/>
      <c r="E12" s="26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17"/>
      <c r="W12" s="107" t="str">
        <f>AF11&amp;"K"</f>
        <v>723.8K</v>
      </c>
      <c r="X12" s="108"/>
      <c r="Y12" s="109"/>
      <c r="Z12" s="64"/>
      <c r="AA12" s="89"/>
      <c r="AB12" s="89"/>
      <c r="AC12" s="103">
        <f>AC11*4/AF11</f>
        <v>0.16966012710693562</v>
      </c>
      <c r="AD12" s="103">
        <f>AD11*9/AF11</f>
        <v>0.31085935341254495</v>
      </c>
      <c r="AE12" s="103">
        <f>AE11*4/AF11</f>
        <v>0.5194805194805195</v>
      </c>
      <c r="AF12" s="65"/>
    </row>
    <row r="13" spans="2:32" s="19" customFormat="1" ht="27.75" customHeight="1">
      <c r="B13" s="16">
        <v>6</v>
      </c>
      <c r="C13" s="212"/>
      <c r="D13" s="17" t="str">
        <f>'00月菜單'!E30</f>
        <v>五穀飯+乳品</v>
      </c>
      <c r="E13" s="79" t="s">
        <v>50</v>
      </c>
      <c r="F13" s="17"/>
      <c r="G13" s="17" t="str">
        <f>'00月菜單'!E31</f>
        <v>坂烤燒排骨</v>
      </c>
      <c r="H13" s="17" t="s">
        <v>213</v>
      </c>
      <c r="I13" s="17"/>
      <c r="J13" s="17" t="str">
        <f>'00月菜單'!E32</f>
        <v>蒸地瓜</v>
      </c>
      <c r="K13" s="17" t="s">
        <v>50</v>
      </c>
      <c r="L13" s="17"/>
      <c r="M13" s="17" t="str">
        <f>'00月菜單'!E33</f>
        <v>義式肉醬</v>
      </c>
      <c r="N13" s="17" t="s">
        <v>134</v>
      </c>
      <c r="O13" s="17"/>
      <c r="P13" s="17" t="str">
        <f>'00月菜單'!E34</f>
        <v>深色蔬菜</v>
      </c>
      <c r="Q13" s="79" t="s">
        <v>52</v>
      </c>
      <c r="R13" s="17"/>
      <c r="S13" s="17" t="str">
        <f>'00月菜單'!E35</f>
        <v>紫菜湯</v>
      </c>
      <c r="T13" s="79" t="s">
        <v>49</v>
      </c>
      <c r="U13" s="17"/>
      <c r="V13" s="202" t="s">
        <v>210</v>
      </c>
      <c r="W13" s="80" t="s">
        <v>45</v>
      </c>
      <c r="X13" s="81" t="s">
        <v>16</v>
      </c>
      <c r="Y13" s="82">
        <f aca="true" t="shared" si="1" ref="Y13:Y18">AB13</f>
        <v>5.5</v>
      </c>
      <c r="Z13" s="65"/>
      <c r="AA13" s="88" t="s">
        <v>22</v>
      </c>
      <c r="AB13" s="66">
        <v>5.5</v>
      </c>
      <c r="AC13" s="66">
        <f>AB13*2</f>
        <v>11</v>
      </c>
      <c r="AD13" s="66"/>
      <c r="AE13" s="66">
        <f>AB13*15</f>
        <v>82.5</v>
      </c>
      <c r="AF13" s="66">
        <f>AC13*4+AE13*4</f>
        <v>374</v>
      </c>
    </row>
    <row r="14" spans="2:32" ht="27.75" customHeight="1">
      <c r="B14" s="20" t="s">
        <v>8</v>
      </c>
      <c r="C14" s="212"/>
      <c r="D14" s="23" t="s">
        <v>54</v>
      </c>
      <c r="E14" s="22"/>
      <c r="F14" s="22">
        <v>75</v>
      </c>
      <c r="G14" s="23" t="s">
        <v>173</v>
      </c>
      <c r="H14" s="21"/>
      <c r="I14" s="23">
        <v>70</v>
      </c>
      <c r="J14" s="21" t="s">
        <v>56</v>
      </c>
      <c r="K14" s="22"/>
      <c r="L14" s="21">
        <v>40</v>
      </c>
      <c r="M14" s="24" t="s">
        <v>174</v>
      </c>
      <c r="N14" s="26"/>
      <c r="O14" s="23">
        <v>30</v>
      </c>
      <c r="P14" s="23" t="s">
        <v>53</v>
      </c>
      <c r="Q14" s="22"/>
      <c r="R14" s="22">
        <v>130</v>
      </c>
      <c r="S14" s="21" t="s">
        <v>94</v>
      </c>
      <c r="T14" s="23"/>
      <c r="U14" s="22">
        <v>5</v>
      </c>
      <c r="V14" s="203"/>
      <c r="W14" s="85" t="str">
        <f>AE19&amp;" "&amp;"g"</f>
        <v>104.5 g</v>
      </c>
      <c r="X14" s="86" t="s">
        <v>21</v>
      </c>
      <c r="Y14" s="87">
        <f t="shared" si="1"/>
        <v>2.8</v>
      </c>
      <c r="Z14" s="64"/>
      <c r="AA14" s="92" t="s">
        <v>24</v>
      </c>
      <c r="AB14" s="66">
        <v>2.8</v>
      </c>
      <c r="AC14" s="93">
        <f>AB14*7</f>
        <v>19.599999999999998</v>
      </c>
      <c r="AD14" s="66">
        <f>AB14*5</f>
        <v>14</v>
      </c>
      <c r="AE14" s="66" t="s">
        <v>25</v>
      </c>
      <c r="AF14" s="94">
        <f>AC14*4+AD14*9</f>
        <v>204.39999999999998</v>
      </c>
    </row>
    <row r="15" spans="2:32" ht="27.75" customHeight="1">
      <c r="B15" s="20">
        <v>21</v>
      </c>
      <c r="C15" s="212"/>
      <c r="D15" s="23" t="s">
        <v>55</v>
      </c>
      <c r="E15" s="22"/>
      <c r="F15" s="22">
        <v>20</v>
      </c>
      <c r="G15" s="23"/>
      <c r="H15" s="21"/>
      <c r="I15" s="23"/>
      <c r="J15" s="21"/>
      <c r="K15" s="22"/>
      <c r="L15" s="21"/>
      <c r="M15" s="24" t="s">
        <v>92</v>
      </c>
      <c r="N15" s="22"/>
      <c r="O15" s="23">
        <v>35</v>
      </c>
      <c r="P15" s="22"/>
      <c r="Q15" s="22"/>
      <c r="R15" s="22"/>
      <c r="S15" s="21"/>
      <c r="T15" s="22"/>
      <c r="U15" s="22"/>
      <c r="V15" s="203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20" t="s">
        <v>10</v>
      </c>
      <c r="C16" s="212"/>
      <c r="D16" s="26"/>
      <c r="E16" s="26"/>
      <c r="F16" s="22"/>
      <c r="G16" s="22"/>
      <c r="H16" s="26"/>
      <c r="I16" s="22"/>
      <c r="J16" s="21"/>
      <c r="K16" s="26"/>
      <c r="L16" s="21"/>
      <c r="M16" s="24" t="s">
        <v>111</v>
      </c>
      <c r="N16" s="26"/>
      <c r="O16" s="23">
        <v>30</v>
      </c>
      <c r="P16" s="22"/>
      <c r="Q16" s="26"/>
      <c r="R16" s="22"/>
      <c r="S16" s="21"/>
      <c r="T16" s="26"/>
      <c r="U16" s="22"/>
      <c r="V16" s="203"/>
      <c r="W16" s="85" t="str">
        <f>AD19&amp;" "&amp;"g"</f>
        <v>30.5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2" ht="27.75" customHeight="1">
      <c r="B17" s="218" t="s">
        <v>34</v>
      </c>
      <c r="C17" s="212"/>
      <c r="D17" s="26"/>
      <c r="E17" s="26"/>
      <c r="F17" s="22"/>
      <c r="G17" s="22"/>
      <c r="H17" s="26"/>
      <c r="I17" s="22"/>
      <c r="J17" s="21"/>
      <c r="K17" s="26"/>
      <c r="L17" s="21"/>
      <c r="M17" s="24"/>
      <c r="N17" s="26"/>
      <c r="O17" s="23"/>
      <c r="P17" s="22"/>
      <c r="Q17" s="26"/>
      <c r="R17" s="22"/>
      <c r="S17" s="21"/>
      <c r="T17" s="26"/>
      <c r="U17" s="22"/>
      <c r="V17" s="203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B17" s="66"/>
      <c r="AC17" s="65"/>
      <c r="AD17" s="65"/>
      <c r="AE17" s="65">
        <f>AB17*15</f>
        <v>0</v>
      </c>
      <c r="AF17" s="65"/>
    </row>
    <row r="18" spans="2:32" ht="27.75" customHeight="1">
      <c r="B18" s="218"/>
      <c r="C18" s="212"/>
      <c r="D18" s="26"/>
      <c r="E18" s="26"/>
      <c r="F18" s="22"/>
      <c r="G18" s="22"/>
      <c r="H18" s="26"/>
      <c r="I18" s="22"/>
      <c r="J18" s="22"/>
      <c r="K18" s="26"/>
      <c r="L18" s="22"/>
      <c r="M18" s="24"/>
      <c r="N18" s="26"/>
      <c r="O18" s="23"/>
      <c r="P18" s="22"/>
      <c r="Q18" s="26"/>
      <c r="R18" s="22"/>
      <c r="S18" s="21"/>
      <c r="T18" s="26"/>
      <c r="U18" s="22"/>
      <c r="V18" s="203"/>
      <c r="W18" s="85" t="str">
        <f>AC19&amp;" "&amp;"g"</f>
        <v>40.6 g</v>
      </c>
      <c r="X18" s="150" t="s">
        <v>38</v>
      </c>
      <c r="Y18" s="97">
        <f t="shared" si="1"/>
        <v>1</v>
      </c>
      <c r="Z18" s="64"/>
      <c r="AA18" s="164" t="s">
        <v>38</v>
      </c>
      <c r="AB18" s="66">
        <v>1</v>
      </c>
      <c r="AC18" s="163">
        <f>AB18*8</f>
        <v>8</v>
      </c>
      <c r="AD18" s="65">
        <f>AB18*4</f>
        <v>4</v>
      </c>
      <c r="AE18" s="65">
        <f>AB18*12</f>
        <v>12</v>
      </c>
      <c r="AF18" s="65"/>
    </row>
    <row r="19" spans="2:32" ht="27.75" customHeight="1">
      <c r="B19" s="27" t="s">
        <v>32</v>
      </c>
      <c r="C19" s="28"/>
      <c r="D19" s="26"/>
      <c r="E19" s="26"/>
      <c r="F19" s="22"/>
      <c r="G19" s="22"/>
      <c r="H19" s="26"/>
      <c r="I19" s="22"/>
      <c r="J19" s="22"/>
      <c r="K19" s="26"/>
      <c r="L19" s="22"/>
      <c r="M19" s="23"/>
      <c r="N19" s="26"/>
      <c r="O19" s="23"/>
      <c r="P19" s="22"/>
      <c r="Q19" s="26"/>
      <c r="R19" s="22"/>
      <c r="S19" s="22"/>
      <c r="T19" s="26"/>
      <c r="U19" s="22"/>
      <c r="V19" s="203"/>
      <c r="W19" s="90" t="s">
        <v>12</v>
      </c>
      <c r="X19" s="100"/>
      <c r="Y19" s="87"/>
      <c r="Z19" s="65"/>
      <c r="AA19" s="65"/>
      <c r="AB19" s="66"/>
      <c r="AC19" s="65">
        <f>SUM(AC13:AC18)</f>
        <v>40.599999999999994</v>
      </c>
      <c r="AD19" s="65">
        <f>SUM(AD13:AD18)</f>
        <v>30.5</v>
      </c>
      <c r="AE19" s="65">
        <f>SUM(AE13:AE18)</f>
        <v>104.5</v>
      </c>
      <c r="AF19" s="65">
        <f>AC19*4+AD19*9+AE19*4</f>
        <v>854.9</v>
      </c>
    </row>
    <row r="20" spans="2:32" ht="27.75" customHeight="1">
      <c r="B20" s="29"/>
      <c r="C20" s="30"/>
      <c r="D20" s="26"/>
      <c r="E20" s="26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204"/>
      <c r="W20" s="85" t="str">
        <f>AF19&amp;"K"</f>
        <v>854.9K</v>
      </c>
      <c r="X20" s="96"/>
      <c r="Y20" s="97"/>
      <c r="Z20" s="64"/>
      <c r="AA20" s="65"/>
      <c r="AB20" s="66"/>
      <c r="AC20" s="103">
        <f>AC19*4/AF19</f>
        <v>0.18996373844894138</v>
      </c>
      <c r="AD20" s="103">
        <f>AD19*9/AF19</f>
        <v>0.3210901859866651</v>
      </c>
      <c r="AE20" s="103">
        <f>AE19*4/AF19</f>
        <v>0.4889460755643935</v>
      </c>
      <c r="AF20" s="65"/>
    </row>
    <row r="21" spans="2:32" s="19" customFormat="1" ht="27.75" customHeight="1">
      <c r="B21" s="32">
        <v>6</v>
      </c>
      <c r="C21" s="212"/>
      <c r="D21" s="17" t="str">
        <f>'00月菜單'!I30</f>
        <v>香Q白飯</v>
      </c>
      <c r="E21" s="79" t="s">
        <v>50</v>
      </c>
      <c r="F21" s="17"/>
      <c r="G21" s="17" t="str">
        <f>'00月菜單'!I31</f>
        <v>滷雞腿</v>
      </c>
      <c r="H21" s="17" t="s">
        <v>86</v>
      </c>
      <c r="I21" s="17"/>
      <c r="J21" s="17" t="str">
        <f>'00月菜單'!I32</f>
        <v>刺瓜鮮燴</v>
      </c>
      <c r="K21" s="17" t="s">
        <v>134</v>
      </c>
      <c r="L21" s="17"/>
      <c r="M21" s="17" t="str">
        <f>'00月菜單'!I33</f>
        <v>茄汁熱狗(加)</v>
      </c>
      <c r="N21" s="17" t="s">
        <v>134</v>
      </c>
      <c r="O21" s="17"/>
      <c r="P21" s="17" t="str">
        <f>'00月菜單'!I34</f>
        <v>深色蔬菜</v>
      </c>
      <c r="Q21" s="79" t="s">
        <v>52</v>
      </c>
      <c r="R21" s="17"/>
      <c r="S21" s="17" t="str">
        <f>'00月菜單'!I35</f>
        <v>酸辣湯(豆)</v>
      </c>
      <c r="T21" s="79" t="s">
        <v>49</v>
      </c>
      <c r="U21" s="17"/>
      <c r="V21" s="215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34" customFormat="1" ht="27.75" customHeight="1">
      <c r="B22" s="33" t="s">
        <v>8</v>
      </c>
      <c r="C22" s="212"/>
      <c r="D22" s="23" t="s">
        <v>54</v>
      </c>
      <c r="E22" s="22"/>
      <c r="F22" s="22">
        <v>110</v>
      </c>
      <c r="G22" s="22" t="s">
        <v>143</v>
      </c>
      <c r="H22" s="22"/>
      <c r="I22" s="22">
        <v>90</v>
      </c>
      <c r="J22" s="22" t="s">
        <v>177</v>
      </c>
      <c r="K22" s="22"/>
      <c r="L22" s="22">
        <v>30</v>
      </c>
      <c r="M22" s="22" t="s">
        <v>176</v>
      </c>
      <c r="N22" s="22" t="s">
        <v>110</v>
      </c>
      <c r="O22" s="22">
        <v>25</v>
      </c>
      <c r="P22" s="23" t="s">
        <v>53</v>
      </c>
      <c r="Q22" s="22"/>
      <c r="R22" s="22">
        <v>120</v>
      </c>
      <c r="S22" s="22" t="s">
        <v>97</v>
      </c>
      <c r="T22" s="22" t="s">
        <v>142</v>
      </c>
      <c r="U22" s="22">
        <v>20</v>
      </c>
      <c r="V22" s="216"/>
      <c r="W22" s="85" t="str">
        <f>AE27&amp;" "&amp;"g"</f>
        <v>92.5 g</v>
      </c>
      <c r="X22" s="86" t="s">
        <v>21</v>
      </c>
      <c r="Y22" s="87">
        <f t="shared" si="2"/>
        <v>2.9</v>
      </c>
      <c r="Z22" s="112"/>
      <c r="AA22" s="117" t="s">
        <v>24</v>
      </c>
      <c r="AB22" s="114">
        <v>2.9</v>
      </c>
      <c r="AC22" s="118">
        <f>AB22*7</f>
        <v>20.3</v>
      </c>
      <c r="AD22" s="114">
        <f>AB22*5</f>
        <v>14.5</v>
      </c>
      <c r="AE22" s="114" t="s">
        <v>25</v>
      </c>
      <c r="AF22" s="119">
        <f>AC22*4+AD22*9</f>
        <v>211.7</v>
      </c>
    </row>
    <row r="23" spans="2:32" s="34" customFormat="1" ht="27.75" customHeight="1">
      <c r="B23" s="33">
        <v>22</v>
      </c>
      <c r="C23" s="212"/>
      <c r="D23" s="22"/>
      <c r="E23" s="22"/>
      <c r="F23" s="22"/>
      <c r="G23" s="22"/>
      <c r="H23" s="22"/>
      <c r="I23" s="22"/>
      <c r="J23" s="22" t="s">
        <v>101</v>
      </c>
      <c r="K23" s="22"/>
      <c r="L23" s="22">
        <v>20</v>
      </c>
      <c r="M23" s="22"/>
      <c r="N23" s="22"/>
      <c r="O23" s="22"/>
      <c r="P23" s="22"/>
      <c r="Q23" s="22"/>
      <c r="R23" s="22"/>
      <c r="S23" s="22" t="s">
        <v>175</v>
      </c>
      <c r="T23" s="22"/>
      <c r="U23" s="22">
        <v>10</v>
      </c>
      <c r="V23" s="216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34" customFormat="1" ht="27.75" customHeight="1">
      <c r="B24" s="33" t="s">
        <v>10</v>
      </c>
      <c r="C24" s="212"/>
      <c r="D24" s="22"/>
      <c r="E24" s="26"/>
      <c r="F24" s="22"/>
      <c r="G24" s="22"/>
      <c r="H24" s="26"/>
      <c r="I24" s="22"/>
      <c r="J24" s="22" t="s">
        <v>92</v>
      </c>
      <c r="K24" s="26"/>
      <c r="L24" s="22">
        <v>10</v>
      </c>
      <c r="M24" s="22"/>
      <c r="N24" s="26"/>
      <c r="O24" s="22"/>
      <c r="P24" s="22"/>
      <c r="Q24" s="26"/>
      <c r="R24" s="22"/>
      <c r="S24" s="21" t="s">
        <v>159</v>
      </c>
      <c r="T24" s="26"/>
      <c r="U24" s="22">
        <v>10</v>
      </c>
      <c r="V24" s="216"/>
      <c r="W24" s="85" t="str">
        <f>AD27&amp;" "&amp;"g"</f>
        <v>27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34" customFormat="1" ht="27.75" customHeight="1">
      <c r="B25" s="222" t="s">
        <v>35</v>
      </c>
      <c r="C25" s="212"/>
      <c r="D25" s="22"/>
      <c r="E25" s="26"/>
      <c r="F25" s="22"/>
      <c r="G25" s="22"/>
      <c r="H25" s="26"/>
      <c r="I25" s="22"/>
      <c r="J25" s="22"/>
      <c r="K25" s="26"/>
      <c r="L25" s="22"/>
      <c r="M25" s="22"/>
      <c r="N25" s="26"/>
      <c r="O25" s="22"/>
      <c r="P25" s="22"/>
      <c r="Q25" s="26"/>
      <c r="R25" s="22"/>
      <c r="S25" s="22"/>
      <c r="T25" s="26"/>
      <c r="U25" s="22"/>
      <c r="V25" s="216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34" customFormat="1" ht="27.75" customHeight="1">
      <c r="B26" s="222"/>
      <c r="C26" s="212"/>
      <c r="D26" s="26"/>
      <c r="E26" s="26"/>
      <c r="F26" s="22"/>
      <c r="G26" s="35"/>
      <c r="H26" s="26"/>
      <c r="I26" s="22"/>
      <c r="J26" s="22"/>
      <c r="K26" s="26"/>
      <c r="L26" s="22"/>
      <c r="M26" s="22"/>
      <c r="N26" s="26"/>
      <c r="O26" s="22"/>
      <c r="P26" s="22"/>
      <c r="Q26" s="26"/>
      <c r="R26" s="22"/>
      <c r="S26" s="22"/>
      <c r="T26" s="26"/>
      <c r="U26" s="22"/>
      <c r="V26" s="216"/>
      <c r="W26" s="85" t="str">
        <f>AC27&amp;" "&amp;"g"</f>
        <v>33.3 g</v>
      </c>
      <c r="X26" s="150" t="s">
        <v>38</v>
      </c>
      <c r="Y26" s="87">
        <f t="shared" si="2"/>
        <v>0</v>
      </c>
      <c r="Z26" s="112"/>
      <c r="AA26" s="164" t="s">
        <v>38</v>
      </c>
      <c r="AB26" s="66"/>
      <c r="AC26" s="163">
        <f>AB26*8</f>
        <v>0</v>
      </c>
      <c r="AD26" s="65">
        <f>AB26*4</f>
        <v>0</v>
      </c>
      <c r="AE26" s="65">
        <f>AB26*12</f>
        <v>0</v>
      </c>
      <c r="AF26" s="120"/>
    </row>
    <row r="27" spans="2:32" s="34" customFormat="1" ht="27.75" customHeight="1">
      <c r="B27" s="27" t="s">
        <v>32</v>
      </c>
      <c r="C27" s="36"/>
      <c r="D27" s="22"/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216"/>
      <c r="W27" s="90" t="s">
        <v>12</v>
      </c>
      <c r="X27" s="100"/>
      <c r="Y27" s="87"/>
      <c r="Z27" s="116"/>
      <c r="AA27" s="120"/>
      <c r="AB27" s="114"/>
      <c r="AC27" s="120">
        <f>SUM(AC21:AC26)</f>
        <v>33.3</v>
      </c>
      <c r="AD27" s="120">
        <f>SUM(AD21:AD26)</f>
        <v>27</v>
      </c>
      <c r="AE27" s="120">
        <f>SUM(AE21:AE26)</f>
        <v>92.5</v>
      </c>
      <c r="AF27" s="120">
        <f>AC27*4+AD27*9+AE27*4</f>
        <v>746.2</v>
      </c>
    </row>
    <row r="28" spans="2:32" s="34" customFormat="1" ht="27.75" customHeight="1" thickBot="1">
      <c r="B28" s="37"/>
      <c r="C28" s="38"/>
      <c r="D28" s="26"/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217"/>
      <c r="W28" s="85" t="str">
        <f>AF27&amp;"K"</f>
        <v>746.2K</v>
      </c>
      <c r="X28" s="108"/>
      <c r="Y28" s="87"/>
      <c r="Z28" s="112"/>
      <c r="AA28" s="116"/>
      <c r="AB28" s="126"/>
      <c r="AC28" s="127">
        <f>AC27*4/AF27</f>
        <v>0.1785044224068614</v>
      </c>
      <c r="AD28" s="127">
        <f>AD27*9/AF27</f>
        <v>0.32564995979630124</v>
      </c>
      <c r="AE28" s="127">
        <f>AE27*4/AF27</f>
        <v>0.4958456177968373</v>
      </c>
      <c r="AF28" s="116"/>
    </row>
    <row r="29" spans="2:32" s="19" customFormat="1" ht="27.75" customHeight="1">
      <c r="B29" s="16">
        <v>6</v>
      </c>
      <c r="C29" s="212"/>
      <c r="D29" s="17" t="str">
        <f>'00月菜單'!M30</f>
        <v>地瓜飯</v>
      </c>
      <c r="E29" s="79" t="s">
        <v>50</v>
      </c>
      <c r="F29" s="17"/>
      <c r="G29" s="17" t="str">
        <f>'00月菜單'!M31</f>
        <v>中式燒肉排</v>
      </c>
      <c r="H29" s="17" t="s">
        <v>213</v>
      </c>
      <c r="I29" s="17"/>
      <c r="J29" s="17" t="str">
        <f>'00月菜單'!M32</f>
        <v>紅蘿蔔炒蛋</v>
      </c>
      <c r="K29" s="17" t="s">
        <v>201</v>
      </c>
      <c r="L29" s="17"/>
      <c r="M29" s="17" t="str">
        <f>'00月菜單'!M33</f>
        <v>芹香花枝條(海)(加)(炸)</v>
      </c>
      <c r="N29" s="17" t="s">
        <v>225</v>
      </c>
      <c r="O29" s="17"/>
      <c r="P29" s="17" t="str">
        <f>'00月菜單'!M34</f>
        <v>淺色蔬菜</v>
      </c>
      <c r="Q29" s="79" t="s">
        <v>52</v>
      </c>
      <c r="R29" s="17"/>
      <c r="S29" s="17" t="str">
        <f>'00月菜單'!M35</f>
        <v>香菇雞湯</v>
      </c>
      <c r="T29" s="79" t="s">
        <v>49</v>
      </c>
      <c r="U29" s="17"/>
      <c r="V29" s="202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20" t="s">
        <v>8</v>
      </c>
      <c r="C30" s="212"/>
      <c r="D30" s="23" t="s">
        <v>54</v>
      </c>
      <c r="E30" s="22"/>
      <c r="F30" s="22">
        <v>100</v>
      </c>
      <c r="G30" s="22" t="s">
        <v>105</v>
      </c>
      <c r="H30" s="22"/>
      <c r="I30" s="22">
        <v>60</v>
      </c>
      <c r="J30" s="21" t="s">
        <v>95</v>
      </c>
      <c r="K30" s="21"/>
      <c r="L30" s="21">
        <v>20</v>
      </c>
      <c r="M30" s="23" t="s">
        <v>179</v>
      </c>
      <c r="N30" s="22"/>
      <c r="O30" s="23">
        <v>10</v>
      </c>
      <c r="P30" s="23" t="s">
        <v>53</v>
      </c>
      <c r="Q30" s="22"/>
      <c r="R30" s="22">
        <v>120</v>
      </c>
      <c r="S30" s="21" t="s">
        <v>180</v>
      </c>
      <c r="T30" s="21"/>
      <c r="U30" s="21">
        <v>10</v>
      </c>
      <c r="V30" s="203"/>
      <c r="W30" s="85" t="str">
        <f>AE35&amp;" "&amp;"g"</f>
        <v>82.5 g</v>
      </c>
      <c r="X30" s="86" t="s">
        <v>21</v>
      </c>
      <c r="Y30" s="129">
        <f t="shared" si="3"/>
        <v>2.9</v>
      </c>
      <c r="Z30" s="64"/>
      <c r="AA30" s="92" t="s">
        <v>24</v>
      </c>
      <c r="AB30" s="66">
        <v>2.9</v>
      </c>
      <c r="AC30" s="93">
        <f>AB30*7</f>
        <v>20.3</v>
      </c>
      <c r="AD30" s="66">
        <f>AB30*5</f>
        <v>14.5</v>
      </c>
      <c r="AE30" s="66" t="s">
        <v>25</v>
      </c>
      <c r="AF30" s="94">
        <f>AC30*4+AD30*9</f>
        <v>211.7</v>
      </c>
    </row>
    <row r="31" spans="2:32" ht="27.75" customHeight="1">
      <c r="B31" s="20">
        <v>23</v>
      </c>
      <c r="C31" s="212"/>
      <c r="D31" s="23" t="s">
        <v>56</v>
      </c>
      <c r="E31" s="22"/>
      <c r="F31" s="22">
        <v>25</v>
      </c>
      <c r="G31" s="22"/>
      <c r="H31" s="22"/>
      <c r="I31" s="22"/>
      <c r="J31" s="21" t="s">
        <v>228</v>
      </c>
      <c r="K31" s="21"/>
      <c r="L31" s="21">
        <v>45</v>
      </c>
      <c r="M31" s="23" t="s">
        <v>294</v>
      </c>
      <c r="N31" s="22" t="s">
        <v>110</v>
      </c>
      <c r="O31" s="23">
        <v>20</v>
      </c>
      <c r="P31" s="23"/>
      <c r="Q31" s="95"/>
      <c r="R31" s="23"/>
      <c r="S31" s="21" t="s">
        <v>104</v>
      </c>
      <c r="T31" s="21"/>
      <c r="U31" s="21">
        <v>10</v>
      </c>
      <c r="V31" s="203"/>
      <c r="W31" s="90" t="s">
        <v>9</v>
      </c>
      <c r="X31" s="91" t="s">
        <v>23</v>
      </c>
      <c r="Y31" s="129">
        <f t="shared" si="3"/>
        <v>0</v>
      </c>
      <c r="Z31" s="65"/>
      <c r="AA31" s="65" t="s">
        <v>27</v>
      </c>
      <c r="AB31" s="66"/>
      <c r="AC31" s="66">
        <f>AB31*1</f>
        <v>0</v>
      </c>
      <c r="AD31" s="66" t="s">
        <v>25</v>
      </c>
      <c r="AE31" s="66">
        <f>AB31*5</f>
        <v>0</v>
      </c>
      <c r="AF31" s="66">
        <f>AC31*4+AE31*4</f>
        <v>0</v>
      </c>
    </row>
    <row r="32" spans="2:32" ht="27.75" customHeight="1">
      <c r="B32" s="20" t="s">
        <v>10</v>
      </c>
      <c r="C32" s="212"/>
      <c r="D32" s="26"/>
      <c r="E32" s="26"/>
      <c r="F32" s="22"/>
      <c r="G32" s="22"/>
      <c r="H32" s="26"/>
      <c r="I32" s="22"/>
      <c r="J32" s="23"/>
      <c r="K32" s="26"/>
      <c r="L32" s="23"/>
      <c r="M32" s="23"/>
      <c r="N32" s="26"/>
      <c r="O32" s="23"/>
      <c r="P32" s="23"/>
      <c r="Q32" s="95"/>
      <c r="R32" s="23"/>
      <c r="S32" s="21"/>
      <c r="T32" s="22"/>
      <c r="U32" s="22"/>
      <c r="V32" s="203"/>
      <c r="W32" s="85" t="str">
        <f>AD35&amp;" "&amp;"g"</f>
        <v>27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2" ht="27.75" customHeight="1">
      <c r="B33" s="218" t="s">
        <v>36</v>
      </c>
      <c r="C33" s="212"/>
      <c r="D33" s="26"/>
      <c r="E33" s="26"/>
      <c r="F33" s="22"/>
      <c r="G33" s="22"/>
      <c r="H33" s="26"/>
      <c r="I33" s="22"/>
      <c r="J33" s="21"/>
      <c r="K33" s="21"/>
      <c r="L33" s="21"/>
      <c r="M33" s="23"/>
      <c r="N33" s="26"/>
      <c r="O33" s="23"/>
      <c r="P33" s="22"/>
      <c r="Q33" s="26"/>
      <c r="R33" s="22"/>
      <c r="S33" s="21"/>
      <c r="T33" s="22"/>
      <c r="U33" s="22"/>
      <c r="V33" s="203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B33" s="66"/>
      <c r="AC33" s="65"/>
      <c r="AD33" s="65"/>
      <c r="AE33" s="65">
        <f>AB33*15</f>
        <v>0</v>
      </c>
      <c r="AF33" s="65"/>
    </row>
    <row r="34" spans="2:32" ht="27.75" customHeight="1">
      <c r="B34" s="218"/>
      <c r="C34" s="212"/>
      <c r="D34" s="26"/>
      <c r="E34" s="26"/>
      <c r="F34" s="22"/>
      <c r="G34" s="22"/>
      <c r="H34" s="26"/>
      <c r="I34" s="22"/>
      <c r="J34" s="21"/>
      <c r="K34" s="26"/>
      <c r="L34" s="21"/>
      <c r="M34" s="23"/>
      <c r="N34" s="26"/>
      <c r="O34" s="23"/>
      <c r="P34" s="22"/>
      <c r="Q34" s="26"/>
      <c r="R34" s="22"/>
      <c r="S34" s="21"/>
      <c r="T34" s="26"/>
      <c r="U34" s="22"/>
      <c r="V34" s="203"/>
      <c r="W34" s="85" t="str">
        <f>AC35&amp;" "&amp;"g"</f>
        <v>31.3 g</v>
      </c>
      <c r="X34" s="150" t="s">
        <v>38</v>
      </c>
      <c r="Y34" s="129">
        <f t="shared" si="3"/>
        <v>0</v>
      </c>
      <c r="Z34" s="64"/>
      <c r="AA34" s="164" t="s">
        <v>38</v>
      </c>
      <c r="AB34" s="66"/>
      <c r="AC34" s="163">
        <f>AB34*8</f>
        <v>0</v>
      </c>
      <c r="AD34" s="65">
        <f>AB34*4</f>
        <v>0</v>
      </c>
      <c r="AE34" s="65">
        <f>AB34*12</f>
        <v>0</v>
      </c>
      <c r="AF34" s="65"/>
    </row>
    <row r="35" spans="2:32" ht="27.75" customHeight="1">
      <c r="B35" s="27" t="s">
        <v>32</v>
      </c>
      <c r="C35" s="28"/>
      <c r="D35" s="26"/>
      <c r="E35" s="26"/>
      <c r="F35" s="22"/>
      <c r="G35" s="22"/>
      <c r="H35" s="26"/>
      <c r="I35" s="22"/>
      <c r="J35" s="22"/>
      <c r="K35" s="26"/>
      <c r="L35" s="22"/>
      <c r="M35" s="23"/>
      <c r="N35" s="26"/>
      <c r="O35" s="23"/>
      <c r="P35" s="22"/>
      <c r="Q35" s="26"/>
      <c r="R35" s="22"/>
      <c r="S35" s="22"/>
      <c r="T35" s="22"/>
      <c r="U35" s="22"/>
      <c r="V35" s="203"/>
      <c r="W35" s="90" t="s">
        <v>12</v>
      </c>
      <c r="X35" s="100"/>
      <c r="Y35" s="129"/>
      <c r="Z35" s="65"/>
      <c r="AA35" s="65"/>
      <c r="AB35" s="66"/>
      <c r="AC35" s="65">
        <f>SUM(AC29:AC34)</f>
        <v>31.3</v>
      </c>
      <c r="AD35" s="65">
        <f>SUM(AD29:AD34)</f>
        <v>27</v>
      </c>
      <c r="AE35" s="65">
        <f>SUM(AE29:AE34)</f>
        <v>82.5</v>
      </c>
      <c r="AF35" s="65">
        <f>AC35*4+AD35*9+AE35*4</f>
        <v>698.2</v>
      </c>
    </row>
    <row r="36" spans="2:32" ht="27.75" customHeight="1">
      <c r="B36" s="29"/>
      <c r="C36" s="30"/>
      <c r="D36" s="26"/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04"/>
      <c r="W36" s="85" t="str">
        <f>AF35&amp;"K"</f>
        <v>698.2K</v>
      </c>
      <c r="X36" s="96"/>
      <c r="Y36" s="129"/>
      <c r="Z36" s="64"/>
      <c r="AA36" s="65"/>
      <c r="AB36" s="66"/>
      <c r="AC36" s="103">
        <f>AC35*4/AF35</f>
        <v>0.1793182469206531</v>
      </c>
      <c r="AD36" s="103">
        <f>AD35*9/AF35</f>
        <v>0.3480378115153251</v>
      </c>
      <c r="AE36" s="103">
        <f>AE35*4/AF35</f>
        <v>0.47264394156402173</v>
      </c>
      <c r="AF36" s="65"/>
    </row>
    <row r="37" spans="2:32" s="19" customFormat="1" ht="27.75" customHeight="1">
      <c r="B37" s="16">
        <v>6</v>
      </c>
      <c r="C37" s="212"/>
      <c r="D37" s="17" t="str">
        <f>'00月菜單'!Q30</f>
        <v>總匯炒飯</v>
      </c>
      <c r="E37" s="17" t="s">
        <v>199</v>
      </c>
      <c r="F37" s="17"/>
      <c r="G37" s="17" t="str">
        <f>'00月菜單'!Q31</f>
        <v>勁辣雞腿排(炸)</v>
      </c>
      <c r="H37" s="17" t="s">
        <v>225</v>
      </c>
      <c r="I37" s="17"/>
      <c r="J37" s="17" t="str">
        <f>'00月菜單'!Q32</f>
        <v>京醬肉絲</v>
      </c>
      <c r="K37" s="17" t="s">
        <v>49</v>
      </c>
      <c r="L37" s="17"/>
      <c r="M37" s="17" t="str">
        <f>'00月菜單'!Q33</f>
        <v>泡菜豆腐鍋(豆)(醃)</v>
      </c>
      <c r="N37" s="17" t="s">
        <v>49</v>
      </c>
      <c r="O37" s="17"/>
      <c r="P37" s="17" t="str">
        <f>'00月菜單'!Q34</f>
        <v>深色蔬菜</v>
      </c>
      <c r="Q37" s="79" t="s">
        <v>52</v>
      </c>
      <c r="R37" s="17"/>
      <c r="S37" s="17" t="str">
        <f>'00月菜單'!Q35</f>
        <v>日式味噌湯</v>
      </c>
      <c r="T37" s="79" t="s">
        <v>49</v>
      </c>
      <c r="U37" s="17"/>
      <c r="V37" s="215"/>
      <c r="W37" s="80" t="s">
        <v>7</v>
      </c>
      <c r="X37" s="81" t="s">
        <v>16</v>
      </c>
      <c r="Y37" s="130">
        <f aca="true" t="shared" si="4" ref="Y37:Y42">AB37</f>
        <v>5.7</v>
      </c>
      <c r="Z37" s="65"/>
      <c r="AA37" s="88" t="s">
        <v>22</v>
      </c>
      <c r="AB37" s="66">
        <v>5.7</v>
      </c>
      <c r="AC37" s="66">
        <f>AB37*2</f>
        <v>11.4</v>
      </c>
      <c r="AD37" s="66"/>
      <c r="AE37" s="66">
        <f>AB37*15</f>
        <v>85.5</v>
      </c>
      <c r="AF37" s="66">
        <f>AC37*4+AE37*4</f>
        <v>387.6</v>
      </c>
    </row>
    <row r="38" spans="2:32" ht="27.75" customHeight="1">
      <c r="B38" s="20" t="s">
        <v>8</v>
      </c>
      <c r="C38" s="212"/>
      <c r="D38" s="21" t="s">
        <v>54</v>
      </c>
      <c r="E38" s="21"/>
      <c r="F38" s="22">
        <v>110</v>
      </c>
      <c r="G38" s="22" t="s">
        <v>90</v>
      </c>
      <c r="H38" s="21"/>
      <c r="I38" s="22">
        <v>70</v>
      </c>
      <c r="J38" s="21" t="s">
        <v>102</v>
      </c>
      <c r="K38" s="22"/>
      <c r="L38" s="21">
        <v>30</v>
      </c>
      <c r="M38" s="22" t="s">
        <v>106</v>
      </c>
      <c r="N38" s="21" t="s">
        <v>196</v>
      </c>
      <c r="O38" s="22">
        <v>20</v>
      </c>
      <c r="P38" s="23" t="s">
        <v>53</v>
      </c>
      <c r="Q38" s="23"/>
      <c r="R38" s="23">
        <v>120</v>
      </c>
      <c r="S38" s="21" t="s">
        <v>146</v>
      </c>
      <c r="T38" s="21"/>
      <c r="U38" s="21">
        <v>10</v>
      </c>
      <c r="V38" s="216"/>
      <c r="W38" s="85" t="str">
        <f>AE43&amp;" "&amp;"g"</f>
        <v>96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20">
        <v>24</v>
      </c>
      <c r="C39" s="212"/>
      <c r="D39" s="21" t="s">
        <v>92</v>
      </c>
      <c r="E39" s="21"/>
      <c r="F39" s="22">
        <v>10</v>
      </c>
      <c r="G39" s="22"/>
      <c r="H39" s="21"/>
      <c r="I39" s="22"/>
      <c r="J39" s="21" t="s">
        <v>103</v>
      </c>
      <c r="K39" s="26"/>
      <c r="L39" s="21">
        <v>20</v>
      </c>
      <c r="M39" s="22" t="s">
        <v>178</v>
      </c>
      <c r="N39" s="21"/>
      <c r="O39" s="22">
        <v>35</v>
      </c>
      <c r="P39" s="22"/>
      <c r="Q39" s="21"/>
      <c r="R39" s="22"/>
      <c r="S39" s="21" t="s">
        <v>147</v>
      </c>
      <c r="T39" s="21"/>
      <c r="U39" s="21">
        <v>5</v>
      </c>
      <c r="V39" s="216"/>
      <c r="W39" s="90" t="s">
        <v>9</v>
      </c>
      <c r="X39" s="91" t="s">
        <v>23</v>
      </c>
      <c r="Y39" s="129">
        <f t="shared" si="4"/>
        <v>2.1</v>
      </c>
      <c r="Z39" s="65"/>
      <c r="AA39" s="65" t="s">
        <v>27</v>
      </c>
      <c r="AB39" s="66">
        <v>2.1</v>
      </c>
      <c r="AC39" s="66">
        <f>AB39*1</f>
        <v>2.1</v>
      </c>
      <c r="AD39" s="66" t="s">
        <v>25</v>
      </c>
      <c r="AE39" s="66">
        <f>AB39*5</f>
        <v>10.5</v>
      </c>
      <c r="AF39" s="66">
        <f>AC39*4+AE39*4</f>
        <v>50.4</v>
      </c>
    </row>
    <row r="40" spans="2:32" ht="27.75" customHeight="1">
      <c r="B40" s="20" t="s">
        <v>10</v>
      </c>
      <c r="C40" s="212"/>
      <c r="D40" s="21" t="s">
        <v>200</v>
      </c>
      <c r="E40" s="21"/>
      <c r="F40" s="22">
        <v>10</v>
      </c>
      <c r="G40" s="22"/>
      <c r="H40" s="21"/>
      <c r="I40" s="22"/>
      <c r="J40" s="21"/>
      <c r="K40" s="22"/>
      <c r="L40" s="21"/>
      <c r="M40" s="22" t="s">
        <v>97</v>
      </c>
      <c r="N40" s="21" t="s">
        <v>153</v>
      </c>
      <c r="O40" s="22">
        <v>20</v>
      </c>
      <c r="P40" s="22"/>
      <c r="Q40" s="21"/>
      <c r="R40" s="22"/>
      <c r="S40" s="21"/>
      <c r="T40" s="21"/>
      <c r="U40" s="21"/>
      <c r="V40" s="216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2" ht="27.75" customHeight="1">
      <c r="B41" s="218" t="s">
        <v>28</v>
      </c>
      <c r="C41" s="212"/>
      <c r="D41" s="21"/>
      <c r="E41" s="21"/>
      <c r="F41" s="22"/>
      <c r="G41" s="22"/>
      <c r="H41" s="21"/>
      <c r="I41" s="22"/>
      <c r="J41" s="21"/>
      <c r="K41" s="22"/>
      <c r="L41" s="21"/>
      <c r="M41" s="22"/>
      <c r="N41" s="21"/>
      <c r="O41" s="22"/>
      <c r="P41" s="22"/>
      <c r="Q41" s="21"/>
      <c r="R41" s="22"/>
      <c r="S41" s="21"/>
      <c r="T41" s="21"/>
      <c r="U41" s="21"/>
      <c r="V41" s="216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B41" s="66"/>
      <c r="AC41" s="65"/>
      <c r="AD41" s="65"/>
      <c r="AE41" s="65">
        <f>AB41*15</f>
        <v>0</v>
      </c>
      <c r="AF41" s="65"/>
    </row>
    <row r="42" spans="2:32" ht="27.75" customHeight="1">
      <c r="B42" s="218"/>
      <c r="C42" s="212"/>
      <c r="D42" s="26"/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6"/>
      <c r="R42" s="22"/>
      <c r="S42" s="21"/>
      <c r="T42" s="26"/>
      <c r="U42" s="21"/>
      <c r="V42" s="216"/>
      <c r="W42" s="85" t="str">
        <f>AC43&amp;" "&amp;"g"</f>
        <v>33.1 g</v>
      </c>
      <c r="X42" s="150" t="s">
        <v>38</v>
      </c>
      <c r="Y42" s="129">
        <f t="shared" si="4"/>
        <v>0</v>
      </c>
      <c r="Z42" s="64"/>
      <c r="AA42" s="164" t="s">
        <v>38</v>
      </c>
      <c r="AB42" s="66"/>
      <c r="AC42" s="163">
        <f>AB42*8</f>
        <v>0</v>
      </c>
      <c r="AD42" s="65">
        <f>AB42*4</f>
        <v>0</v>
      </c>
      <c r="AE42" s="65">
        <f>AB42*12</f>
        <v>0</v>
      </c>
      <c r="AF42" s="65"/>
    </row>
    <row r="43" spans="2:32" ht="27.75" customHeight="1">
      <c r="B43" s="27" t="s">
        <v>32</v>
      </c>
      <c r="C43" s="28"/>
      <c r="D43" s="26"/>
      <c r="E43" s="26"/>
      <c r="F43" s="22"/>
      <c r="G43" s="22"/>
      <c r="H43" s="26"/>
      <c r="I43" s="22"/>
      <c r="J43" s="21"/>
      <c r="K43" s="26"/>
      <c r="L43" s="21"/>
      <c r="M43" s="22"/>
      <c r="N43" s="26"/>
      <c r="O43" s="22"/>
      <c r="P43" s="22"/>
      <c r="Q43" s="26"/>
      <c r="R43" s="22"/>
      <c r="S43" s="21"/>
      <c r="T43" s="26"/>
      <c r="U43" s="21"/>
      <c r="V43" s="216"/>
      <c r="W43" s="90" t="s">
        <v>12</v>
      </c>
      <c r="X43" s="100"/>
      <c r="Y43" s="129"/>
      <c r="Z43" s="65"/>
      <c r="AA43" s="65"/>
      <c r="AB43" s="66"/>
      <c r="AC43" s="165">
        <f>SUM(AC37:AC42)</f>
        <v>33.1</v>
      </c>
      <c r="AD43" s="165">
        <f>SUM(AD37:AD42)</f>
        <v>26.5</v>
      </c>
      <c r="AE43" s="165">
        <f>SUM(AE37:AE42)</f>
        <v>96</v>
      </c>
      <c r="AF43" s="65">
        <f>AC43*4+AD43*9+AE43*4</f>
        <v>754.9</v>
      </c>
    </row>
    <row r="44" spans="2:32" ht="27.75" customHeight="1" thickBot="1">
      <c r="B44" s="39"/>
      <c r="C44" s="30"/>
      <c r="D44" s="40"/>
      <c r="E44" s="40"/>
      <c r="F44" s="41"/>
      <c r="G44" s="41"/>
      <c r="H44" s="40"/>
      <c r="I44" s="41"/>
      <c r="J44" s="41"/>
      <c r="K44" s="40"/>
      <c r="L44" s="41"/>
      <c r="M44" s="41"/>
      <c r="N44" s="40"/>
      <c r="O44" s="41"/>
      <c r="P44" s="41"/>
      <c r="Q44" s="40"/>
      <c r="R44" s="41"/>
      <c r="S44" s="41"/>
      <c r="T44" s="40"/>
      <c r="U44" s="41"/>
      <c r="V44" s="217"/>
      <c r="W44" s="135" t="str">
        <f>AF43&amp;"K"</f>
        <v>754.9K</v>
      </c>
      <c r="X44" s="136"/>
      <c r="Y44" s="137"/>
      <c r="Z44" s="64"/>
      <c r="AA44" s="65"/>
      <c r="AB44" s="66"/>
      <c r="AC44" s="103">
        <f>AC43*4/AF43</f>
        <v>0.17538746853887932</v>
      </c>
      <c r="AD44" s="103">
        <f>AD43*9/AF43</f>
        <v>0.3159358855477547</v>
      </c>
      <c r="AE44" s="103">
        <f>AE43*4/AF43</f>
        <v>0.508676645913366</v>
      </c>
      <c r="AF44" s="65"/>
    </row>
    <row r="45" spans="3:26" ht="21.75" customHeight="1">
      <c r="C45" s="2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44"/>
    </row>
    <row r="46" spans="2:25" ht="20.25">
      <c r="B46" s="3"/>
      <c r="D46" s="220"/>
      <c r="E46" s="220"/>
      <c r="F46" s="221"/>
      <c r="G46" s="221"/>
      <c r="H46" s="45"/>
      <c r="I46" s="2"/>
      <c r="J46" s="2"/>
      <c r="K46" s="45"/>
      <c r="L46" s="2"/>
      <c r="N46" s="45"/>
      <c r="O46" s="2"/>
      <c r="Q46" s="45"/>
      <c r="R46" s="2"/>
      <c r="T46" s="45"/>
      <c r="U46" s="2"/>
      <c r="V46" s="46"/>
      <c r="Y46" s="48"/>
    </row>
    <row r="47" ht="20.25">
      <c r="Y47" s="48"/>
    </row>
    <row r="48" ht="20.25">
      <c r="Y48" s="48"/>
    </row>
    <row r="49" ht="20.25">
      <c r="Y49" s="48"/>
    </row>
    <row r="50" ht="20.25">
      <c r="Y50" s="48"/>
    </row>
    <row r="51" ht="20.25">
      <c r="Y51" s="48"/>
    </row>
    <row r="52" ht="20.25">
      <c r="Y52" s="48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M16" sqref="M16"/>
    </sheetView>
  </sheetViews>
  <sheetFormatPr defaultColWidth="9.00390625" defaultRowHeight="16.5"/>
  <cols>
    <col min="1" max="1" width="1.875" style="25" customWidth="1"/>
    <col min="2" max="2" width="4.875" style="42" customWidth="1"/>
    <col min="3" max="3" width="0" style="25" hidden="1" customWidth="1"/>
    <col min="4" max="4" width="18.625" style="25" customWidth="1"/>
    <col min="5" max="5" width="5.625" style="43" customWidth="1"/>
    <col min="6" max="6" width="9.625" style="25" customWidth="1"/>
    <col min="7" max="7" width="18.625" style="25" customWidth="1"/>
    <col min="8" max="8" width="5.625" style="43" customWidth="1"/>
    <col min="9" max="9" width="9.625" style="25" customWidth="1"/>
    <col min="10" max="10" width="18.625" style="25" customWidth="1"/>
    <col min="11" max="11" width="5.625" style="43" customWidth="1"/>
    <col min="12" max="12" width="9.625" style="25" customWidth="1"/>
    <col min="13" max="13" width="18.625" style="25" customWidth="1"/>
    <col min="14" max="14" width="5.625" style="43" customWidth="1"/>
    <col min="15" max="15" width="9.625" style="25" customWidth="1"/>
    <col min="16" max="16" width="18.625" style="25" customWidth="1"/>
    <col min="17" max="17" width="5.625" style="43" customWidth="1"/>
    <col min="18" max="18" width="9.625" style="25" customWidth="1"/>
    <col min="19" max="19" width="18.625" style="25" customWidth="1"/>
    <col min="20" max="20" width="5.625" style="43" customWidth="1"/>
    <col min="21" max="21" width="9.625" style="25" customWidth="1"/>
    <col min="22" max="22" width="5.25390625" style="49" customWidth="1"/>
    <col min="23" max="23" width="11.75390625" style="47" customWidth="1"/>
    <col min="24" max="24" width="11.25390625" style="145" customWidth="1"/>
    <col min="25" max="25" width="6.625" style="50" customWidth="1"/>
    <col min="26" max="26" width="6.625" style="25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16384" width="9.00390625" style="25" customWidth="1"/>
  </cols>
  <sheetData>
    <row r="1" spans="2:28" s="2" customFormat="1" ht="38.25">
      <c r="B1" s="205" t="s">
        <v>209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1"/>
      <c r="AB1" s="3"/>
    </row>
    <row r="2" spans="2:28" s="2" customFormat="1" ht="16.5" customHeight="1">
      <c r="B2" s="213"/>
      <c r="C2" s="214"/>
      <c r="D2" s="214"/>
      <c r="E2" s="214"/>
      <c r="F2" s="214"/>
      <c r="G2" s="21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7"/>
      <c r="Y2" s="6"/>
      <c r="Z2" s="1"/>
      <c r="AB2" s="3"/>
    </row>
    <row r="3" spans="2:32" s="2" customFormat="1" ht="31.5" customHeight="1" thickBot="1">
      <c r="B3" s="151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61"/>
      <c r="X3" s="62"/>
      <c r="Y3" s="63"/>
      <c r="Z3" s="64"/>
      <c r="AA3" s="65"/>
      <c r="AB3" s="66"/>
      <c r="AC3" s="65"/>
      <c r="AD3" s="65"/>
      <c r="AE3" s="65"/>
      <c r="AF3" s="65"/>
    </row>
    <row r="4" spans="2:32" s="15" customFormat="1" ht="99">
      <c r="B4" s="10" t="s">
        <v>0</v>
      </c>
      <c r="C4" s="11" t="s">
        <v>1</v>
      </c>
      <c r="D4" s="12" t="s">
        <v>2</v>
      </c>
      <c r="E4" s="70" t="s">
        <v>37</v>
      </c>
      <c r="F4" s="12"/>
      <c r="G4" s="12" t="s">
        <v>3</v>
      </c>
      <c r="H4" s="70" t="s">
        <v>37</v>
      </c>
      <c r="I4" s="12"/>
      <c r="J4" s="12" t="s">
        <v>4</v>
      </c>
      <c r="K4" s="70" t="s">
        <v>37</v>
      </c>
      <c r="L4" s="13"/>
      <c r="M4" s="12" t="s">
        <v>4</v>
      </c>
      <c r="N4" s="70" t="s">
        <v>37</v>
      </c>
      <c r="O4" s="12"/>
      <c r="P4" s="12" t="s">
        <v>4</v>
      </c>
      <c r="Q4" s="70" t="s">
        <v>37</v>
      </c>
      <c r="R4" s="12"/>
      <c r="S4" s="14" t="s">
        <v>5</v>
      </c>
      <c r="T4" s="70" t="s">
        <v>37</v>
      </c>
      <c r="U4" s="12"/>
      <c r="V4" s="157" t="s">
        <v>44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19" customFormat="1" ht="64.5" customHeight="1">
      <c r="B5" s="16">
        <v>6</v>
      </c>
      <c r="C5" s="212"/>
      <c r="D5" s="17" t="str">
        <f>'00月菜單'!A39</f>
        <v>香Q白飯</v>
      </c>
      <c r="E5" s="79" t="s">
        <v>50</v>
      </c>
      <c r="F5" s="18" t="s">
        <v>15</v>
      </c>
      <c r="G5" s="17" t="str">
        <f>'00月菜單'!A40</f>
        <v>干燒海結(豆)</v>
      </c>
      <c r="H5" s="17" t="s">
        <v>135</v>
      </c>
      <c r="I5" s="18" t="s">
        <v>15</v>
      </c>
      <c r="J5" s="17" t="str">
        <f>'00月菜單'!A41</f>
        <v>番茄炒蛋</v>
      </c>
      <c r="K5" s="17" t="s">
        <v>133</v>
      </c>
      <c r="L5" s="18" t="s">
        <v>15</v>
      </c>
      <c r="M5" s="17" t="str">
        <f>'00月菜單'!A42</f>
        <v>奶香通心麵</v>
      </c>
      <c r="N5" s="17" t="s">
        <v>49</v>
      </c>
      <c r="O5" s="18" t="s">
        <v>15</v>
      </c>
      <c r="P5" s="17" t="str">
        <f>'00月菜單'!A43</f>
        <v>淺色蔬菜</v>
      </c>
      <c r="Q5" s="79" t="s">
        <v>52</v>
      </c>
      <c r="R5" s="18" t="s">
        <v>15</v>
      </c>
      <c r="S5" s="17" t="str">
        <f>'00月菜單'!A44</f>
        <v>雙菇百匯湯</v>
      </c>
      <c r="T5" s="79" t="s">
        <v>49</v>
      </c>
      <c r="U5" s="18" t="s">
        <v>15</v>
      </c>
      <c r="V5" s="215"/>
      <c r="W5" s="80" t="s">
        <v>40</v>
      </c>
      <c r="X5" s="81" t="s">
        <v>16</v>
      </c>
      <c r="Y5" s="82">
        <f aca="true" t="shared" si="0" ref="Y5:Y10">AB5</f>
        <v>5.5</v>
      </c>
      <c r="Z5" s="65"/>
      <c r="AA5" s="88" t="s">
        <v>22</v>
      </c>
      <c r="AB5" s="66">
        <v>5.5</v>
      </c>
      <c r="AC5" s="66">
        <f>AB5*2</f>
        <v>11</v>
      </c>
      <c r="AD5" s="66"/>
      <c r="AE5" s="66">
        <f>AB5*15</f>
        <v>82.5</v>
      </c>
      <c r="AF5" s="66">
        <f>AC5*4+AE5*4</f>
        <v>374</v>
      </c>
    </row>
    <row r="6" spans="2:32" ht="27.75" customHeight="1">
      <c r="B6" s="20" t="s">
        <v>8</v>
      </c>
      <c r="C6" s="212"/>
      <c r="D6" s="23" t="s">
        <v>54</v>
      </c>
      <c r="E6" s="21"/>
      <c r="F6" s="21">
        <v>90</v>
      </c>
      <c r="G6" s="23" t="s">
        <v>182</v>
      </c>
      <c r="H6" s="21" t="s">
        <v>153</v>
      </c>
      <c r="I6" s="23">
        <v>70</v>
      </c>
      <c r="J6" s="22" t="s">
        <v>184</v>
      </c>
      <c r="K6" s="22"/>
      <c r="L6" s="22">
        <v>30</v>
      </c>
      <c r="M6" s="24" t="s">
        <v>140</v>
      </c>
      <c r="N6" s="22"/>
      <c r="O6" s="23">
        <v>10</v>
      </c>
      <c r="P6" s="23" t="s">
        <v>53</v>
      </c>
      <c r="Q6" s="22"/>
      <c r="R6" s="22">
        <v>120</v>
      </c>
      <c r="S6" s="21" t="s">
        <v>101</v>
      </c>
      <c r="T6" s="22"/>
      <c r="U6" s="22">
        <v>30</v>
      </c>
      <c r="V6" s="216"/>
      <c r="W6" s="85" t="str">
        <f>AE11&amp;"g"</f>
        <v>98.3g</v>
      </c>
      <c r="X6" s="86" t="s">
        <v>21</v>
      </c>
      <c r="Y6" s="87">
        <f t="shared" si="0"/>
        <v>2.7</v>
      </c>
      <c r="Z6" s="64"/>
      <c r="AA6" s="92" t="s">
        <v>24</v>
      </c>
      <c r="AB6" s="66">
        <v>2.7</v>
      </c>
      <c r="AC6" s="93">
        <f>AB6*7</f>
        <v>18.900000000000002</v>
      </c>
      <c r="AD6" s="66">
        <f>AB6*5</f>
        <v>13.5</v>
      </c>
      <c r="AE6" s="66" t="s">
        <v>25</v>
      </c>
      <c r="AF6" s="94">
        <f>AC6*4+AD6*9</f>
        <v>197.10000000000002</v>
      </c>
    </row>
    <row r="7" spans="2:32" ht="27.75" customHeight="1">
      <c r="B7" s="20">
        <v>27</v>
      </c>
      <c r="C7" s="212"/>
      <c r="D7" s="21"/>
      <c r="E7" s="21"/>
      <c r="F7" s="21"/>
      <c r="G7" s="23" t="s">
        <v>183</v>
      </c>
      <c r="H7" s="21"/>
      <c r="I7" s="23">
        <v>20</v>
      </c>
      <c r="J7" s="22" t="s">
        <v>95</v>
      </c>
      <c r="K7" s="22"/>
      <c r="L7" s="22">
        <v>40</v>
      </c>
      <c r="M7" s="24" t="s">
        <v>139</v>
      </c>
      <c r="N7" s="22"/>
      <c r="O7" s="23">
        <v>20</v>
      </c>
      <c r="P7" s="22"/>
      <c r="Q7" s="22"/>
      <c r="R7" s="22"/>
      <c r="S7" s="21"/>
      <c r="T7" s="22"/>
      <c r="U7" s="22"/>
      <c r="V7" s="216"/>
      <c r="W7" s="90" t="s">
        <v>42</v>
      </c>
      <c r="X7" s="91" t="s">
        <v>23</v>
      </c>
      <c r="Y7" s="87">
        <f t="shared" si="0"/>
        <v>2.2</v>
      </c>
      <c r="Z7" s="65"/>
      <c r="AA7" s="65" t="s">
        <v>27</v>
      </c>
      <c r="AB7" s="66">
        <v>2.2</v>
      </c>
      <c r="AC7" s="66">
        <f>AB7*1</f>
        <v>2.2</v>
      </c>
      <c r="AD7" s="66" t="s">
        <v>25</v>
      </c>
      <c r="AE7" s="66">
        <f>AB7*5</f>
        <v>11</v>
      </c>
      <c r="AF7" s="66">
        <f>AC7*4+AE7*4</f>
        <v>52.8</v>
      </c>
    </row>
    <row r="8" spans="2:32" ht="27.75" customHeight="1">
      <c r="B8" s="20" t="s">
        <v>10</v>
      </c>
      <c r="C8" s="212"/>
      <c r="D8" s="21"/>
      <c r="E8" s="21"/>
      <c r="F8" s="21"/>
      <c r="G8" s="22"/>
      <c r="H8" s="26"/>
      <c r="I8" s="22"/>
      <c r="J8" s="22"/>
      <c r="K8" s="23"/>
      <c r="L8" s="22"/>
      <c r="M8" s="24" t="s">
        <v>150</v>
      </c>
      <c r="N8" s="26"/>
      <c r="O8" s="23">
        <v>20</v>
      </c>
      <c r="P8" s="22"/>
      <c r="Q8" s="26"/>
      <c r="R8" s="22"/>
      <c r="S8" s="21"/>
      <c r="T8" s="26"/>
      <c r="U8" s="22"/>
      <c r="V8" s="216"/>
      <c r="W8" s="85" t="str">
        <f>AD11&amp;"g"</f>
        <v>27.6g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2" ht="27.75" customHeight="1">
      <c r="B9" s="218" t="s">
        <v>33</v>
      </c>
      <c r="C9" s="212"/>
      <c r="D9" s="21"/>
      <c r="E9" s="21"/>
      <c r="F9" s="21"/>
      <c r="G9" s="22"/>
      <c r="H9" s="26"/>
      <c r="I9" s="22"/>
      <c r="J9" s="22"/>
      <c r="K9" s="26"/>
      <c r="L9" s="22"/>
      <c r="M9" s="24" t="s">
        <v>100</v>
      </c>
      <c r="N9" s="26"/>
      <c r="O9" s="23">
        <v>10</v>
      </c>
      <c r="P9" s="22"/>
      <c r="Q9" s="26"/>
      <c r="R9" s="22"/>
      <c r="S9" s="21"/>
      <c r="T9" s="26"/>
      <c r="U9" s="22"/>
      <c r="V9" s="216"/>
      <c r="W9" s="90" t="s">
        <v>43</v>
      </c>
      <c r="X9" s="91" t="s">
        <v>29</v>
      </c>
      <c r="Y9" s="87">
        <f t="shared" si="0"/>
        <v>0</v>
      </c>
      <c r="Z9" s="65"/>
      <c r="AA9" s="65" t="s">
        <v>31</v>
      </c>
      <c r="AB9" s="66"/>
      <c r="AC9" s="65"/>
      <c r="AD9" s="65"/>
      <c r="AE9" s="65">
        <f>AB9*15</f>
        <v>0</v>
      </c>
      <c r="AF9" s="65"/>
    </row>
    <row r="10" spans="2:32" ht="27.75" customHeight="1">
      <c r="B10" s="218"/>
      <c r="C10" s="212"/>
      <c r="D10" s="24"/>
      <c r="E10" s="24"/>
      <c r="F10" s="24"/>
      <c r="G10" s="22"/>
      <c r="H10" s="26"/>
      <c r="I10" s="22"/>
      <c r="J10" s="22"/>
      <c r="K10" s="26"/>
      <c r="L10" s="22"/>
      <c r="M10" s="24"/>
      <c r="N10" s="26"/>
      <c r="O10" s="23"/>
      <c r="P10" s="22"/>
      <c r="Q10" s="26"/>
      <c r="R10" s="22"/>
      <c r="S10" s="21"/>
      <c r="T10" s="26"/>
      <c r="U10" s="22"/>
      <c r="V10" s="216"/>
      <c r="W10" s="85" t="str">
        <f>AC11&amp;"g"</f>
        <v>35.3g</v>
      </c>
      <c r="X10" s="150" t="s">
        <v>38</v>
      </c>
      <c r="Y10" s="97">
        <f t="shared" si="0"/>
        <v>0.4</v>
      </c>
      <c r="Z10" s="64"/>
      <c r="AA10" s="164" t="s">
        <v>38</v>
      </c>
      <c r="AB10" s="66">
        <v>0.4</v>
      </c>
      <c r="AC10" s="163">
        <f>AB10*8</f>
        <v>3.2</v>
      </c>
      <c r="AD10" s="65">
        <f>AB10*4</f>
        <v>1.6</v>
      </c>
      <c r="AE10" s="65">
        <f>AB10*12</f>
        <v>4.800000000000001</v>
      </c>
      <c r="AF10" s="65"/>
    </row>
    <row r="11" spans="2:32" ht="27.75" customHeight="1">
      <c r="B11" s="27" t="s">
        <v>32</v>
      </c>
      <c r="C11" s="28"/>
      <c r="D11" s="21"/>
      <c r="E11" s="26"/>
      <c r="F11" s="21"/>
      <c r="G11" s="22"/>
      <c r="H11" s="26"/>
      <c r="I11" s="22"/>
      <c r="J11" s="22"/>
      <c r="K11" s="26"/>
      <c r="L11" s="22"/>
      <c r="M11" s="23"/>
      <c r="N11" s="26"/>
      <c r="O11" s="23"/>
      <c r="P11" s="22"/>
      <c r="Q11" s="26"/>
      <c r="R11" s="22"/>
      <c r="S11" s="22"/>
      <c r="T11" s="26"/>
      <c r="U11" s="22"/>
      <c r="V11" s="216"/>
      <c r="W11" s="90" t="s">
        <v>12</v>
      </c>
      <c r="X11" s="100"/>
      <c r="Y11" s="87"/>
      <c r="Z11" s="65"/>
      <c r="AA11" s="65"/>
      <c r="AB11" s="66"/>
      <c r="AC11" s="65">
        <f>SUM(AC5:AC10)</f>
        <v>35.300000000000004</v>
      </c>
      <c r="AD11" s="65">
        <f>SUM(AD5:AD10)</f>
        <v>27.6</v>
      </c>
      <c r="AE11" s="65">
        <f>SUM(AE5:AE10)</f>
        <v>98.3</v>
      </c>
      <c r="AF11" s="65">
        <f>AC11*4+AD11*9+AE11*4</f>
        <v>782.8</v>
      </c>
    </row>
    <row r="12" spans="2:32" ht="27.75" customHeight="1">
      <c r="B12" s="29"/>
      <c r="C12" s="30"/>
      <c r="D12" s="26"/>
      <c r="E12" s="26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17"/>
      <c r="W12" s="107" t="str">
        <f>AF11&amp;"K"</f>
        <v>782.8K</v>
      </c>
      <c r="X12" s="108"/>
      <c r="Y12" s="109"/>
      <c r="Z12" s="64"/>
      <c r="AA12" s="89"/>
      <c r="AB12" s="89"/>
      <c r="AC12" s="103">
        <f>AC11*4/AF11</f>
        <v>0.1803781297904957</v>
      </c>
      <c r="AD12" s="103">
        <f>AD11*9/AF11</f>
        <v>0.3173224322943281</v>
      </c>
      <c r="AE12" s="103">
        <f>AE11*4/AF11</f>
        <v>0.5022994379151763</v>
      </c>
      <c r="AF12" s="65"/>
    </row>
    <row r="13" spans="2:32" s="19" customFormat="1" ht="27.75" customHeight="1">
      <c r="B13" s="16">
        <v>6</v>
      </c>
      <c r="C13" s="212"/>
      <c r="D13" s="17" t="str">
        <f>'00月菜單'!E39</f>
        <v>五穀飯+乳品</v>
      </c>
      <c r="E13" s="79" t="s">
        <v>50</v>
      </c>
      <c r="F13" s="17"/>
      <c r="G13" s="17" t="str">
        <f>'00月菜單'!E40</f>
        <v>三杯雞</v>
      </c>
      <c r="H13" s="17" t="s">
        <v>231</v>
      </c>
      <c r="I13" s="17"/>
      <c r="J13" s="17" t="str">
        <f>'00月菜單'!E41</f>
        <v>咖哩洋芋</v>
      </c>
      <c r="K13" s="17" t="s">
        <v>49</v>
      </c>
      <c r="L13" s="17"/>
      <c r="M13" s="17" t="str">
        <f>'00月菜單'!E42</f>
        <v>麻婆豆腐(豆)</v>
      </c>
      <c r="N13" s="17" t="s">
        <v>49</v>
      </c>
      <c r="O13" s="17"/>
      <c r="P13" s="17" t="str">
        <f>'00月菜單'!E43</f>
        <v>深色蔬菜</v>
      </c>
      <c r="Q13" s="79" t="s">
        <v>52</v>
      </c>
      <c r="R13" s="17"/>
      <c r="S13" s="17" t="str">
        <f>'00月菜單'!E44</f>
        <v>榨菜肉絲湯(醃)</v>
      </c>
      <c r="T13" s="79" t="s">
        <v>49</v>
      </c>
      <c r="U13" s="17"/>
      <c r="V13" s="202" t="s">
        <v>210</v>
      </c>
      <c r="W13" s="80" t="s">
        <v>45</v>
      </c>
      <c r="X13" s="81" t="s">
        <v>16</v>
      </c>
      <c r="Y13" s="82">
        <f aca="true" t="shared" si="1" ref="Y13:Y18">AB13</f>
        <v>5.5</v>
      </c>
      <c r="Z13" s="65"/>
      <c r="AA13" s="88" t="s">
        <v>22</v>
      </c>
      <c r="AB13" s="66">
        <v>5.5</v>
      </c>
      <c r="AC13" s="66">
        <f>AB13*2</f>
        <v>11</v>
      </c>
      <c r="AD13" s="66"/>
      <c r="AE13" s="66">
        <f>AB13*15</f>
        <v>82.5</v>
      </c>
      <c r="AF13" s="66">
        <f>AC13*4+AE13*4</f>
        <v>374</v>
      </c>
    </row>
    <row r="14" spans="2:32" ht="27.75" customHeight="1">
      <c r="B14" s="20" t="s">
        <v>8</v>
      </c>
      <c r="C14" s="212"/>
      <c r="D14" s="23" t="s">
        <v>54</v>
      </c>
      <c r="E14" s="22"/>
      <c r="F14" s="22">
        <v>80</v>
      </c>
      <c r="G14" s="23" t="s">
        <v>232</v>
      </c>
      <c r="H14" s="21"/>
      <c r="I14" s="23">
        <v>60</v>
      </c>
      <c r="J14" s="21" t="s">
        <v>185</v>
      </c>
      <c r="K14" s="22"/>
      <c r="L14" s="21">
        <v>45</v>
      </c>
      <c r="M14" s="24" t="s">
        <v>186</v>
      </c>
      <c r="N14" s="21" t="s">
        <v>153</v>
      </c>
      <c r="O14" s="23">
        <v>50</v>
      </c>
      <c r="P14" s="23" t="s">
        <v>53</v>
      </c>
      <c r="Q14" s="22"/>
      <c r="R14" s="22">
        <v>140</v>
      </c>
      <c r="S14" s="21" t="s">
        <v>187</v>
      </c>
      <c r="T14" s="23" t="s">
        <v>112</v>
      </c>
      <c r="U14" s="22">
        <v>20</v>
      </c>
      <c r="V14" s="203"/>
      <c r="W14" s="85" t="str">
        <f>AE19&amp;" "&amp;"g"</f>
        <v>104.5 g</v>
      </c>
      <c r="X14" s="86" t="s">
        <v>21</v>
      </c>
      <c r="Y14" s="87">
        <f t="shared" si="1"/>
        <v>2.8</v>
      </c>
      <c r="Z14" s="64"/>
      <c r="AA14" s="92" t="s">
        <v>24</v>
      </c>
      <c r="AB14" s="66">
        <v>2.8</v>
      </c>
      <c r="AC14" s="93">
        <f>AB14*7</f>
        <v>19.599999999999998</v>
      </c>
      <c r="AD14" s="66">
        <f>AB14*5</f>
        <v>14</v>
      </c>
      <c r="AE14" s="66" t="s">
        <v>25</v>
      </c>
      <c r="AF14" s="94">
        <f>AC14*4+AD14*9</f>
        <v>204.39999999999998</v>
      </c>
    </row>
    <row r="15" spans="2:32" ht="27.75" customHeight="1">
      <c r="B15" s="20">
        <v>28</v>
      </c>
      <c r="C15" s="212"/>
      <c r="D15" s="23" t="s">
        <v>55</v>
      </c>
      <c r="E15" s="22"/>
      <c r="F15" s="22">
        <v>20</v>
      </c>
      <c r="G15" s="23" t="s">
        <v>98</v>
      </c>
      <c r="H15" s="21"/>
      <c r="I15" s="23">
        <v>5</v>
      </c>
      <c r="J15" s="21" t="s">
        <v>150</v>
      </c>
      <c r="K15" s="22"/>
      <c r="L15" s="21">
        <v>35</v>
      </c>
      <c r="M15" s="24" t="s">
        <v>198</v>
      </c>
      <c r="N15" s="22"/>
      <c r="O15" s="23">
        <v>10</v>
      </c>
      <c r="P15" s="22"/>
      <c r="Q15" s="22"/>
      <c r="R15" s="22"/>
      <c r="S15" s="21" t="s">
        <v>197</v>
      </c>
      <c r="T15" s="22"/>
      <c r="U15" s="22">
        <v>10</v>
      </c>
      <c r="V15" s="203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20" t="s">
        <v>10</v>
      </c>
      <c r="C16" s="212"/>
      <c r="D16" s="26"/>
      <c r="E16" s="26"/>
      <c r="F16" s="22"/>
      <c r="G16" s="22"/>
      <c r="H16" s="26"/>
      <c r="I16" s="22"/>
      <c r="J16" s="21"/>
      <c r="K16" s="26"/>
      <c r="L16" s="21"/>
      <c r="M16" s="24"/>
      <c r="N16" s="26"/>
      <c r="O16" s="23"/>
      <c r="P16" s="22"/>
      <c r="Q16" s="26"/>
      <c r="R16" s="22"/>
      <c r="S16" s="21"/>
      <c r="T16" s="26"/>
      <c r="U16" s="22"/>
      <c r="V16" s="203"/>
      <c r="W16" s="85" t="str">
        <f>AD19&amp;" "&amp;"g"</f>
        <v>30.5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2" ht="27.75" customHeight="1">
      <c r="B17" s="218" t="s">
        <v>34</v>
      </c>
      <c r="C17" s="212"/>
      <c r="D17" s="26"/>
      <c r="E17" s="26"/>
      <c r="F17" s="22"/>
      <c r="G17" s="22"/>
      <c r="H17" s="26"/>
      <c r="I17" s="22"/>
      <c r="J17" s="21"/>
      <c r="K17" s="26"/>
      <c r="L17" s="21"/>
      <c r="M17" s="24"/>
      <c r="N17" s="26"/>
      <c r="O17" s="23"/>
      <c r="P17" s="22"/>
      <c r="Q17" s="26"/>
      <c r="R17" s="22"/>
      <c r="S17" s="21"/>
      <c r="T17" s="26"/>
      <c r="U17" s="22"/>
      <c r="V17" s="203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B17" s="66"/>
      <c r="AC17" s="65"/>
      <c r="AD17" s="65"/>
      <c r="AE17" s="65">
        <f>AB17*15</f>
        <v>0</v>
      </c>
      <c r="AF17" s="65"/>
    </row>
    <row r="18" spans="2:32" ht="27.75" customHeight="1">
      <c r="B18" s="218"/>
      <c r="C18" s="212"/>
      <c r="D18" s="26"/>
      <c r="E18" s="26"/>
      <c r="F18" s="22"/>
      <c r="G18" s="22"/>
      <c r="H18" s="26"/>
      <c r="I18" s="22"/>
      <c r="J18" s="22"/>
      <c r="K18" s="26"/>
      <c r="L18" s="22"/>
      <c r="M18" s="24"/>
      <c r="N18" s="26"/>
      <c r="O18" s="23"/>
      <c r="P18" s="22"/>
      <c r="Q18" s="26"/>
      <c r="R18" s="22"/>
      <c r="S18" s="21"/>
      <c r="T18" s="26"/>
      <c r="U18" s="22"/>
      <c r="V18" s="203"/>
      <c r="W18" s="85" t="str">
        <f>AC19&amp;" "&amp;"g"</f>
        <v>40.6 g</v>
      </c>
      <c r="X18" s="150" t="s">
        <v>38</v>
      </c>
      <c r="Y18" s="97">
        <f t="shared" si="1"/>
        <v>1</v>
      </c>
      <c r="Z18" s="64"/>
      <c r="AA18" s="164" t="s">
        <v>38</v>
      </c>
      <c r="AB18" s="66">
        <v>1</v>
      </c>
      <c r="AC18" s="163">
        <f>AB18*8</f>
        <v>8</v>
      </c>
      <c r="AD18" s="65">
        <f>AB18*4</f>
        <v>4</v>
      </c>
      <c r="AE18" s="65">
        <f>AB18*12</f>
        <v>12</v>
      </c>
      <c r="AF18" s="65"/>
    </row>
    <row r="19" spans="2:32" ht="27.75" customHeight="1">
      <c r="B19" s="27" t="s">
        <v>32</v>
      </c>
      <c r="C19" s="28"/>
      <c r="D19" s="26"/>
      <c r="E19" s="26"/>
      <c r="F19" s="22"/>
      <c r="G19" s="22"/>
      <c r="H19" s="26"/>
      <c r="I19" s="22"/>
      <c r="J19" s="22"/>
      <c r="K19" s="26"/>
      <c r="L19" s="22"/>
      <c r="M19" s="23"/>
      <c r="N19" s="26"/>
      <c r="O19" s="23"/>
      <c r="P19" s="22"/>
      <c r="Q19" s="26"/>
      <c r="R19" s="22"/>
      <c r="S19" s="22"/>
      <c r="T19" s="26"/>
      <c r="U19" s="22"/>
      <c r="V19" s="203"/>
      <c r="W19" s="90" t="s">
        <v>12</v>
      </c>
      <c r="X19" s="100"/>
      <c r="Y19" s="87"/>
      <c r="Z19" s="65"/>
      <c r="AA19" s="65"/>
      <c r="AB19" s="66"/>
      <c r="AC19" s="65">
        <f>SUM(AC13:AC18)</f>
        <v>40.599999999999994</v>
      </c>
      <c r="AD19" s="65">
        <f>SUM(AD13:AD18)</f>
        <v>30.5</v>
      </c>
      <c r="AE19" s="65">
        <f>SUM(AE13:AE18)</f>
        <v>104.5</v>
      </c>
      <c r="AF19" s="65">
        <f>AC19*4+AD19*9+AE19*4</f>
        <v>854.9</v>
      </c>
    </row>
    <row r="20" spans="2:32" ht="27.75" customHeight="1">
      <c r="B20" s="29"/>
      <c r="C20" s="30"/>
      <c r="D20" s="26"/>
      <c r="E20" s="26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204"/>
      <c r="W20" s="85" t="str">
        <f>AF19&amp;"K"</f>
        <v>854.9K</v>
      </c>
      <c r="X20" s="96"/>
      <c r="Y20" s="97"/>
      <c r="Z20" s="64"/>
      <c r="AA20" s="65"/>
      <c r="AB20" s="66"/>
      <c r="AC20" s="103">
        <f>AC19*4/AF19</f>
        <v>0.18996373844894138</v>
      </c>
      <c r="AD20" s="103">
        <f>AD19*9/AF19</f>
        <v>0.3210901859866651</v>
      </c>
      <c r="AE20" s="103">
        <f>AE19*4/AF19</f>
        <v>0.4889460755643935</v>
      </c>
      <c r="AF20" s="65"/>
    </row>
    <row r="21" spans="2:32" s="19" customFormat="1" ht="27.75" customHeight="1">
      <c r="B21" s="32">
        <v>6</v>
      </c>
      <c r="C21" s="212"/>
      <c r="D21" s="17" t="str">
        <f>'00月菜單'!I39</f>
        <v>香Q白飯</v>
      </c>
      <c r="E21" s="79" t="s">
        <v>50</v>
      </c>
      <c r="F21" s="17"/>
      <c r="G21" s="17" t="str">
        <f>'00月菜單'!I40</f>
        <v>香滷豬排</v>
      </c>
      <c r="H21" s="17" t="s">
        <v>213</v>
      </c>
      <c r="I21" s="17"/>
      <c r="J21" s="17" t="str">
        <f>'00月菜單'!I41</f>
        <v>麥克雞塊(加)(炸)</v>
      </c>
      <c r="K21" s="17" t="s">
        <v>225</v>
      </c>
      <c r="L21" s="17"/>
      <c r="M21" s="17" t="str">
        <f>'00月菜單'!I42</f>
        <v>佛跳牆</v>
      </c>
      <c r="N21" s="17" t="s">
        <v>134</v>
      </c>
      <c r="O21" s="17"/>
      <c r="P21" s="17" t="str">
        <f>'00月菜單'!I43</f>
        <v>深色蔬菜</v>
      </c>
      <c r="Q21" s="79" t="s">
        <v>52</v>
      </c>
      <c r="R21" s="17"/>
      <c r="S21" s="17" t="str">
        <f>'00月菜單'!I44</f>
        <v>玉米蛋花湯</v>
      </c>
      <c r="T21" s="79" t="s">
        <v>49</v>
      </c>
      <c r="U21" s="17"/>
      <c r="V21" s="215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34" customFormat="1" ht="27.75" customHeight="1">
      <c r="B22" s="33" t="s">
        <v>8</v>
      </c>
      <c r="C22" s="212"/>
      <c r="D22" s="23" t="s">
        <v>54</v>
      </c>
      <c r="E22" s="22"/>
      <c r="F22" s="22">
        <v>100</v>
      </c>
      <c r="G22" s="22" t="s">
        <v>96</v>
      </c>
      <c r="H22" s="22"/>
      <c r="I22" s="22">
        <v>65</v>
      </c>
      <c r="J22" s="22" t="s">
        <v>188</v>
      </c>
      <c r="K22" s="22" t="s">
        <v>189</v>
      </c>
      <c r="L22" s="22">
        <v>25</v>
      </c>
      <c r="M22" s="22" t="s">
        <v>190</v>
      </c>
      <c r="N22" s="22"/>
      <c r="O22" s="22">
        <v>20</v>
      </c>
      <c r="P22" s="23" t="s">
        <v>53</v>
      </c>
      <c r="Q22" s="22"/>
      <c r="R22" s="22">
        <v>130</v>
      </c>
      <c r="S22" s="22" t="s">
        <v>192</v>
      </c>
      <c r="T22" s="22"/>
      <c r="U22" s="22">
        <v>15</v>
      </c>
      <c r="V22" s="216"/>
      <c r="W22" s="85" t="str">
        <f>AE27&amp;" "&amp;"g"</f>
        <v>92.5 g</v>
      </c>
      <c r="X22" s="86" t="s">
        <v>21</v>
      </c>
      <c r="Y22" s="87">
        <f t="shared" si="2"/>
        <v>2.5</v>
      </c>
      <c r="Z22" s="112"/>
      <c r="AA22" s="117" t="s">
        <v>24</v>
      </c>
      <c r="AB22" s="114">
        <v>2.5</v>
      </c>
      <c r="AC22" s="118">
        <f>AB22*7</f>
        <v>17.5</v>
      </c>
      <c r="AD22" s="114">
        <f>AB22*5</f>
        <v>12.5</v>
      </c>
      <c r="AE22" s="114" t="s">
        <v>25</v>
      </c>
      <c r="AF22" s="119">
        <f>AC22*4+AD22*9</f>
        <v>182.5</v>
      </c>
    </row>
    <row r="23" spans="2:32" s="34" customFormat="1" ht="27.75" customHeight="1">
      <c r="B23" s="33">
        <v>29</v>
      </c>
      <c r="C23" s="212"/>
      <c r="D23" s="22"/>
      <c r="E23" s="22"/>
      <c r="F23" s="22"/>
      <c r="G23" s="22"/>
      <c r="H23" s="22"/>
      <c r="I23" s="22"/>
      <c r="J23" s="22"/>
      <c r="K23" s="22"/>
      <c r="L23" s="22"/>
      <c r="M23" s="22" t="s">
        <v>191</v>
      </c>
      <c r="N23" s="22"/>
      <c r="O23" s="22">
        <v>45</v>
      </c>
      <c r="P23" s="22"/>
      <c r="Q23" s="22"/>
      <c r="R23" s="22"/>
      <c r="S23" s="22" t="s">
        <v>136</v>
      </c>
      <c r="T23" s="22"/>
      <c r="U23" s="22">
        <v>10</v>
      </c>
      <c r="V23" s="216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34" customFormat="1" ht="27.75" customHeight="1">
      <c r="B24" s="33" t="s">
        <v>10</v>
      </c>
      <c r="C24" s="212"/>
      <c r="D24" s="22"/>
      <c r="E24" s="26"/>
      <c r="F24" s="22"/>
      <c r="G24" s="22"/>
      <c r="H24" s="26"/>
      <c r="I24" s="22"/>
      <c r="J24" s="22"/>
      <c r="K24" s="26"/>
      <c r="L24" s="22"/>
      <c r="M24" s="22" t="s">
        <v>157</v>
      </c>
      <c r="N24" s="26"/>
      <c r="O24" s="22">
        <v>25</v>
      </c>
      <c r="P24" s="22"/>
      <c r="Q24" s="26"/>
      <c r="R24" s="22"/>
      <c r="S24" s="21"/>
      <c r="T24" s="26"/>
      <c r="U24" s="22"/>
      <c r="V24" s="216"/>
      <c r="W24" s="85" t="str">
        <f>AD27&amp;" "&amp;"g"</f>
        <v>25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34" customFormat="1" ht="27.75" customHeight="1">
      <c r="B25" s="222" t="s">
        <v>35</v>
      </c>
      <c r="C25" s="212"/>
      <c r="D25" s="22"/>
      <c r="E25" s="26"/>
      <c r="F25" s="22"/>
      <c r="G25" s="22"/>
      <c r="H25" s="26"/>
      <c r="I25" s="22"/>
      <c r="J25" s="22"/>
      <c r="K25" s="26"/>
      <c r="L25" s="22"/>
      <c r="M25" s="22"/>
      <c r="N25" s="26"/>
      <c r="O25" s="22"/>
      <c r="P25" s="22"/>
      <c r="Q25" s="26"/>
      <c r="R25" s="22"/>
      <c r="S25" s="22"/>
      <c r="T25" s="26"/>
      <c r="U25" s="22"/>
      <c r="V25" s="216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34" customFormat="1" ht="27.75" customHeight="1">
      <c r="B26" s="222"/>
      <c r="C26" s="212"/>
      <c r="D26" s="26"/>
      <c r="E26" s="26"/>
      <c r="F26" s="22"/>
      <c r="G26" s="35"/>
      <c r="H26" s="26"/>
      <c r="I26" s="22"/>
      <c r="J26" s="22"/>
      <c r="K26" s="26"/>
      <c r="L26" s="22"/>
      <c r="M26" s="22"/>
      <c r="N26" s="26"/>
      <c r="O26" s="22"/>
      <c r="P26" s="22"/>
      <c r="Q26" s="26"/>
      <c r="R26" s="22"/>
      <c r="S26" s="22"/>
      <c r="T26" s="26"/>
      <c r="U26" s="22"/>
      <c r="V26" s="216"/>
      <c r="W26" s="85" t="str">
        <f>AC27&amp;" "&amp;"g"</f>
        <v>30.5 g</v>
      </c>
      <c r="X26" s="150" t="s">
        <v>38</v>
      </c>
      <c r="Y26" s="87">
        <f t="shared" si="2"/>
        <v>0</v>
      </c>
      <c r="Z26" s="112"/>
      <c r="AA26" s="164" t="s">
        <v>38</v>
      </c>
      <c r="AB26" s="66"/>
      <c r="AC26" s="163">
        <f>AB26*8</f>
        <v>0</v>
      </c>
      <c r="AD26" s="65">
        <f>AB26*4</f>
        <v>0</v>
      </c>
      <c r="AE26" s="65">
        <f>AB26*12</f>
        <v>0</v>
      </c>
      <c r="AF26" s="120"/>
    </row>
    <row r="27" spans="2:32" s="34" customFormat="1" ht="27.75" customHeight="1">
      <c r="B27" s="27" t="s">
        <v>32</v>
      </c>
      <c r="C27" s="36"/>
      <c r="D27" s="22"/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216"/>
      <c r="W27" s="90" t="s">
        <v>12</v>
      </c>
      <c r="X27" s="100"/>
      <c r="Y27" s="87"/>
      <c r="Z27" s="116"/>
      <c r="AA27" s="120"/>
      <c r="AB27" s="114"/>
      <c r="AC27" s="120">
        <f>SUM(AC21:AC26)</f>
        <v>30.5</v>
      </c>
      <c r="AD27" s="120">
        <f>SUM(AD21:AD26)</f>
        <v>25</v>
      </c>
      <c r="AE27" s="120">
        <f>SUM(AE21:AE26)</f>
        <v>92.5</v>
      </c>
      <c r="AF27" s="120">
        <f>AC27*4+AD27*9+AE27*4</f>
        <v>717</v>
      </c>
    </row>
    <row r="28" spans="2:32" s="34" customFormat="1" ht="27.75" customHeight="1" thickBot="1">
      <c r="B28" s="37"/>
      <c r="C28" s="38"/>
      <c r="D28" s="26"/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217"/>
      <c r="W28" s="85" t="str">
        <f>AF27&amp;"K"</f>
        <v>717K</v>
      </c>
      <c r="X28" s="108"/>
      <c r="Y28" s="87"/>
      <c r="Z28" s="112"/>
      <c r="AA28" s="116"/>
      <c r="AB28" s="126"/>
      <c r="AC28" s="127">
        <f>AC27*4/AF27</f>
        <v>0.1701534170153417</v>
      </c>
      <c r="AD28" s="127">
        <f>AD27*9/AF27</f>
        <v>0.3138075313807531</v>
      </c>
      <c r="AE28" s="127">
        <f>AE27*4/AF27</f>
        <v>0.5160390516039052</v>
      </c>
      <c r="AF28" s="116"/>
    </row>
    <row r="29" spans="2:32" s="19" customFormat="1" ht="27.75" customHeight="1">
      <c r="B29" s="16">
        <v>6</v>
      </c>
      <c r="C29" s="212"/>
      <c r="D29" s="17" t="str">
        <f>'00月菜單'!M39</f>
        <v>地瓜飯</v>
      </c>
      <c r="E29" s="79" t="s">
        <v>50</v>
      </c>
      <c r="F29" s="17"/>
      <c r="G29" s="17" t="str">
        <f>'00月菜單'!M40</f>
        <v>宮保雞丁</v>
      </c>
      <c r="H29" s="17" t="s">
        <v>49</v>
      </c>
      <c r="I29" s="17"/>
      <c r="J29" s="17" t="str">
        <f>'00月菜單'!M41</f>
        <v>岩板燒肉</v>
      </c>
      <c r="K29" s="17" t="s">
        <v>49</v>
      </c>
      <c r="L29" s="17"/>
      <c r="M29" s="17" t="str">
        <f>'00月菜單'!M42</f>
        <v>芹香炒魷魚(海)</v>
      </c>
      <c r="N29" s="17" t="s">
        <v>87</v>
      </c>
      <c r="O29" s="17"/>
      <c r="P29" s="17" t="str">
        <f>'00月菜單'!M43</f>
        <v>淺色蔬菜</v>
      </c>
      <c r="Q29" s="79" t="s">
        <v>52</v>
      </c>
      <c r="R29" s="17"/>
      <c r="S29" s="17" t="str">
        <f>'00月菜單'!M44</f>
        <v>菜頭排骨湯</v>
      </c>
      <c r="T29" s="79" t="s">
        <v>49</v>
      </c>
      <c r="U29" s="17"/>
      <c r="V29" s="202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20" t="s">
        <v>8</v>
      </c>
      <c r="C30" s="212"/>
      <c r="D30" s="23" t="s">
        <v>54</v>
      </c>
      <c r="E30" s="22"/>
      <c r="F30" s="22">
        <v>100</v>
      </c>
      <c r="G30" s="22" t="s">
        <v>193</v>
      </c>
      <c r="H30" s="22"/>
      <c r="I30" s="22">
        <v>55</v>
      </c>
      <c r="J30" s="21" t="s">
        <v>111</v>
      </c>
      <c r="K30" s="21"/>
      <c r="L30" s="21">
        <v>30</v>
      </c>
      <c r="M30" s="23" t="s">
        <v>179</v>
      </c>
      <c r="N30" s="22"/>
      <c r="O30" s="23">
        <v>10</v>
      </c>
      <c r="P30" s="23" t="s">
        <v>53</v>
      </c>
      <c r="Q30" s="22"/>
      <c r="R30" s="22">
        <v>130</v>
      </c>
      <c r="S30" s="21" t="s">
        <v>91</v>
      </c>
      <c r="T30" s="21"/>
      <c r="U30" s="21">
        <v>30</v>
      </c>
      <c r="V30" s="203"/>
      <c r="W30" s="85" t="str">
        <f>AE35&amp;" "&amp;"g"</f>
        <v>107.5 g</v>
      </c>
      <c r="X30" s="86" t="s">
        <v>21</v>
      </c>
      <c r="Y30" s="129">
        <f t="shared" si="3"/>
        <v>2.9</v>
      </c>
      <c r="Z30" s="64"/>
      <c r="AA30" s="92" t="s">
        <v>24</v>
      </c>
      <c r="AB30" s="66">
        <v>2.9</v>
      </c>
      <c r="AC30" s="93">
        <f>AB30*7</f>
        <v>20.3</v>
      </c>
      <c r="AD30" s="66">
        <f>AB30*5</f>
        <v>14.5</v>
      </c>
      <c r="AE30" s="66" t="s">
        <v>25</v>
      </c>
      <c r="AF30" s="94">
        <f>AC30*4+AD30*9</f>
        <v>211.7</v>
      </c>
    </row>
    <row r="31" spans="2:32" ht="27.75" customHeight="1">
      <c r="B31" s="20">
        <v>30</v>
      </c>
      <c r="C31" s="212"/>
      <c r="D31" s="23" t="s">
        <v>56</v>
      </c>
      <c r="E31" s="22"/>
      <c r="F31" s="22">
        <v>25</v>
      </c>
      <c r="G31" s="22" t="s">
        <v>181</v>
      </c>
      <c r="H31" s="22"/>
      <c r="I31" s="22">
        <v>10</v>
      </c>
      <c r="J31" s="21" t="s">
        <v>195</v>
      </c>
      <c r="K31" s="21"/>
      <c r="L31" s="21">
        <v>20</v>
      </c>
      <c r="M31" s="23" t="s">
        <v>194</v>
      </c>
      <c r="N31" s="22"/>
      <c r="O31" s="23">
        <v>25</v>
      </c>
      <c r="P31" s="23"/>
      <c r="Q31" s="95"/>
      <c r="R31" s="23"/>
      <c r="S31" s="21" t="s">
        <v>109</v>
      </c>
      <c r="T31" s="21"/>
      <c r="U31" s="21">
        <v>10</v>
      </c>
      <c r="V31" s="203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20" t="s">
        <v>10</v>
      </c>
      <c r="C32" s="212"/>
      <c r="D32" s="26"/>
      <c r="E32" s="26"/>
      <c r="F32" s="22"/>
      <c r="G32" s="22"/>
      <c r="H32" s="26"/>
      <c r="I32" s="22"/>
      <c r="J32" s="23"/>
      <c r="K32" s="26"/>
      <c r="L32" s="23"/>
      <c r="M32" s="23"/>
      <c r="N32" s="26"/>
      <c r="O32" s="23"/>
      <c r="P32" s="23"/>
      <c r="Q32" s="95"/>
      <c r="R32" s="23"/>
      <c r="S32" s="21"/>
      <c r="T32" s="22"/>
      <c r="U32" s="22"/>
      <c r="V32" s="203"/>
      <c r="W32" s="85" t="str">
        <f>AD35&amp;" "&amp;"g"</f>
        <v>27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2" ht="27.75" customHeight="1">
      <c r="B33" s="218" t="s">
        <v>36</v>
      </c>
      <c r="C33" s="212"/>
      <c r="D33" s="26"/>
      <c r="E33" s="26"/>
      <c r="F33" s="22"/>
      <c r="G33" s="22"/>
      <c r="H33" s="26"/>
      <c r="I33" s="22"/>
      <c r="J33" s="21"/>
      <c r="K33" s="21"/>
      <c r="L33" s="21"/>
      <c r="M33" s="23"/>
      <c r="N33" s="26"/>
      <c r="O33" s="23"/>
      <c r="P33" s="22"/>
      <c r="Q33" s="26"/>
      <c r="R33" s="22"/>
      <c r="S33" s="21"/>
      <c r="T33" s="22"/>
      <c r="U33" s="22"/>
      <c r="V33" s="203"/>
      <c r="W33" s="90" t="s">
        <v>11</v>
      </c>
      <c r="X33" s="91" t="s">
        <v>29</v>
      </c>
      <c r="Y33" s="129">
        <f t="shared" si="3"/>
        <v>1</v>
      </c>
      <c r="Z33" s="65"/>
      <c r="AA33" s="65" t="s">
        <v>31</v>
      </c>
      <c r="AB33" s="66">
        <v>1</v>
      </c>
      <c r="AC33" s="65"/>
      <c r="AD33" s="65"/>
      <c r="AE33" s="65">
        <f>AB33*15</f>
        <v>15</v>
      </c>
      <c r="AF33" s="65"/>
    </row>
    <row r="34" spans="2:32" ht="27.75" customHeight="1">
      <c r="B34" s="218"/>
      <c r="C34" s="212"/>
      <c r="D34" s="26"/>
      <c r="E34" s="26"/>
      <c r="F34" s="22"/>
      <c r="G34" s="22"/>
      <c r="H34" s="26"/>
      <c r="I34" s="22"/>
      <c r="J34" s="21"/>
      <c r="K34" s="26"/>
      <c r="L34" s="21"/>
      <c r="M34" s="23"/>
      <c r="N34" s="26"/>
      <c r="O34" s="23"/>
      <c r="P34" s="22"/>
      <c r="Q34" s="26"/>
      <c r="R34" s="22"/>
      <c r="S34" s="21"/>
      <c r="T34" s="26"/>
      <c r="U34" s="22"/>
      <c r="V34" s="203"/>
      <c r="W34" s="85" t="str">
        <f>AC35&amp;" "&amp;"g"</f>
        <v>33.3 g</v>
      </c>
      <c r="X34" s="150" t="s">
        <v>38</v>
      </c>
      <c r="Y34" s="129">
        <f t="shared" si="3"/>
        <v>0</v>
      </c>
      <c r="Z34" s="64"/>
      <c r="AA34" s="164" t="s">
        <v>38</v>
      </c>
      <c r="AB34" s="66"/>
      <c r="AC34" s="163">
        <f>AB34*8</f>
        <v>0</v>
      </c>
      <c r="AD34" s="65">
        <f>AB34*4</f>
        <v>0</v>
      </c>
      <c r="AE34" s="65">
        <f>AB34*12</f>
        <v>0</v>
      </c>
      <c r="AF34" s="65"/>
    </row>
    <row r="35" spans="2:32" ht="27.75" customHeight="1">
      <c r="B35" s="27" t="s">
        <v>32</v>
      </c>
      <c r="C35" s="28"/>
      <c r="D35" s="26"/>
      <c r="E35" s="26"/>
      <c r="F35" s="22"/>
      <c r="G35" s="22"/>
      <c r="H35" s="26"/>
      <c r="I35" s="22"/>
      <c r="J35" s="22"/>
      <c r="K35" s="26"/>
      <c r="L35" s="22"/>
      <c r="M35" s="23"/>
      <c r="N35" s="26"/>
      <c r="O35" s="23"/>
      <c r="P35" s="22"/>
      <c r="Q35" s="26"/>
      <c r="R35" s="22"/>
      <c r="S35" s="22"/>
      <c r="T35" s="22"/>
      <c r="U35" s="22"/>
      <c r="V35" s="203"/>
      <c r="W35" s="90" t="s">
        <v>12</v>
      </c>
      <c r="X35" s="100"/>
      <c r="Y35" s="129"/>
      <c r="Z35" s="65"/>
      <c r="AA35" s="65"/>
      <c r="AB35" s="66"/>
      <c r="AC35" s="65">
        <f>SUM(AC29:AC34)</f>
        <v>33.3</v>
      </c>
      <c r="AD35" s="65">
        <f>SUM(AD29:AD34)</f>
        <v>27</v>
      </c>
      <c r="AE35" s="65">
        <f>SUM(AE29:AE34)</f>
        <v>107.5</v>
      </c>
      <c r="AF35" s="65">
        <f>AC35*4+AD35*9+AE35*4</f>
        <v>806.2</v>
      </c>
    </row>
    <row r="36" spans="2:32" ht="27.75" customHeight="1">
      <c r="B36" s="29"/>
      <c r="C36" s="30"/>
      <c r="D36" s="26"/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04"/>
      <c r="W36" s="85" t="str">
        <f>AF35&amp;"K"</f>
        <v>806.2K</v>
      </c>
      <c r="X36" s="96"/>
      <c r="Y36" s="129"/>
      <c r="Z36" s="64"/>
      <c r="AA36" s="65"/>
      <c r="AB36" s="66"/>
      <c r="AC36" s="103">
        <f>AC35*4/AF35</f>
        <v>0.1652195484991317</v>
      </c>
      <c r="AD36" s="103">
        <f>AD35*9/AF35</f>
        <v>0.3014140411808484</v>
      </c>
      <c r="AE36" s="103">
        <f>AE35*4/AF35</f>
        <v>0.5333664103200199</v>
      </c>
      <c r="AF36" s="65"/>
    </row>
    <row r="37" spans="2:32" s="19" customFormat="1" ht="27.75" customHeight="1">
      <c r="B37" s="16"/>
      <c r="C37" s="212"/>
      <c r="D37" s="17">
        <f>'00月菜單'!Q39</f>
        <v>0</v>
      </c>
      <c r="E37" s="17"/>
      <c r="F37" s="17"/>
      <c r="G37" s="17">
        <f>'00月菜單'!Q40</f>
        <v>0</v>
      </c>
      <c r="H37" s="17"/>
      <c r="I37" s="17"/>
      <c r="J37" s="17">
        <f>'00月菜單'!Q41</f>
        <v>0</v>
      </c>
      <c r="K37" s="17"/>
      <c r="L37" s="17"/>
      <c r="M37" s="17">
        <f>'00月菜單'!Q42</f>
        <v>0</v>
      </c>
      <c r="N37" s="17"/>
      <c r="O37" s="17"/>
      <c r="P37" s="17">
        <f>'00月菜單'!Q43</f>
        <v>0</v>
      </c>
      <c r="Q37" s="79" t="s">
        <v>52</v>
      </c>
      <c r="R37" s="17"/>
      <c r="S37" s="17">
        <f>'00月菜單'!Q44</f>
        <v>0</v>
      </c>
      <c r="T37" s="79" t="s">
        <v>49</v>
      </c>
      <c r="U37" s="17"/>
      <c r="V37" s="215"/>
      <c r="W37" s="80" t="s">
        <v>7</v>
      </c>
      <c r="X37" s="81" t="s">
        <v>16</v>
      </c>
      <c r="Y37" s="130">
        <f aca="true" t="shared" si="4" ref="Y37:Y42">AB37</f>
        <v>0</v>
      </c>
      <c r="Z37" s="65"/>
      <c r="AA37" s="88" t="s">
        <v>22</v>
      </c>
      <c r="AB37" s="66"/>
      <c r="AC37" s="66">
        <f>AB37*2</f>
        <v>0</v>
      </c>
      <c r="AD37" s="66"/>
      <c r="AE37" s="66">
        <f>AB37*15</f>
        <v>0</v>
      </c>
      <c r="AF37" s="66">
        <f>AC37*4+AE37*4</f>
        <v>0</v>
      </c>
    </row>
    <row r="38" spans="2:32" ht="27.75" customHeight="1">
      <c r="B38" s="20" t="s">
        <v>47</v>
      </c>
      <c r="C38" s="212"/>
      <c r="D38" s="21"/>
      <c r="E38" s="21"/>
      <c r="F38" s="22"/>
      <c r="G38" s="22"/>
      <c r="H38" s="21"/>
      <c r="I38" s="22"/>
      <c r="J38" s="21"/>
      <c r="K38" s="22"/>
      <c r="L38" s="21"/>
      <c r="M38" s="22"/>
      <c r="N38" s="21"/>
      <c r="O38" s="22"/>
      <c r="P38" s="23"/>
      <c r="Q38" s="23"/>
      <c r="R38" s="23"/>
      <c r="S38" s="21"/>
      <c r="T38" s="21"/>
      <c r="U38" s="21"/>
      <c r="V38" s="216"/>
      <c r="W38" s="85" t="str">
        <f>AE43&amp;" "&amp;"g"</f>
        <v>0 g</v>
      </c>
      <c r="X38" s="86" t="s">
        <v>21</v>
      </c>
      <c r="Y38" s="129">
        <f t="shared" si="4"/>
        <v>0</v>
      </c>
      <c r="Z38" s="64"/>
      <c r="AA38" s="92" t="s">
        <v>24</v>
      </c>
      <c r="AB38" s="66"/>
      <c r="AC38" s="93">
        <f>AB38*7</f>
        <v>0</v>
      </c>
      <c r="AD38" s="66">
        <f>AB38*5</f>
        <v>0</v>
      </c>
      <c r="AE38" s="66" t="s">
        <v>25</v>
      </c>
      <c r="AF38" s="94">
        <f>AC38*4+AD38*9</f>
        <v>0</v>
      </c>
    </row>
    <row r="39" spans="2:32" ht="27.75" customHeight="1">
      <c r="B39" s="20"/>
      <c r="C39" s="212"/>
      <c r="D39" s="21"/>
      <c r="E39" s="21"/>
      <c r="F39" s="22"/>
      <c r="G39" s="22"/>
      <c r="H39" s="21"/>
      <c r="I39" s="22"/>
      <c r="J39" s="21"/>
      <c r="K39" s="26"/>
      <c r="L39" s="21"/>
      <c r="M39" s="22"/>
      <c r="N39" s="21"/>
      <c r="O39" s="22"/>
      <c r="P39" s="22"/>
      <c r="Q39" s="21"/>
      <c r="R39" s="22"/>
      <c r="S39" s="21"/>
      <c r="T39" s="21"/>
      <c r="U39" s="21"/>
      <c r="V39" s="216"/>
      <c r="W39" s="90" t="s">
        <v>9</v>
      </c>
      <c r="X39" s="91" t="s">
        <v>23</v>
      </c>
      <c r="Y39" s="129">
        <f t="shared" si="4"/>
        <v>0</v>
      </c>
      <c r="Z39" s="65"/>
      <c r="AA39" s="65" t="s">
        <v>27</v>
      </c>
      <c r="AB39" s="66"/>
      <c r="AC39" s="66">
        <f>AB39*1</f>
        <v>0</v>
      </c>
      <c r="AD39" s="66" t="s">
        <v>25</v>
      </c>
      <c r="AE39" s="66">
        <f>AB39*5</f>
        <v>0</v>
      </c>
      <c r="AF39" s="66">
        <f>AC39*4+AE39*4</f>
        <v>0</v>
      </c>
    </row>
    <row r="40" spans="2:32" ht="27.75" customHeight="1">
      <c r="B40" s="20" t="s">
        <v>10</v>
      </c>
      <c r="C40" s="212"/>
      <c r="D40" s="21"/>
      <c r="E40" s="21"/>
      <c r="F40" s="22"/>
      <c r="G40" s="22"/>
      <c r="H40" s="21"/>
      <c r="I40" s="22"/>
      <c r="J40" s="21"/>
      <c r="K40" s="22"/>
      <c r="L40" s="21"/>
      <c r="M40" s="22"/>
      <c r="N40" s="21"/>
      <c r="O40" s="22"/>
      <c r="P40" s="22"/>
      <c r="Q40" s="21"/>
      <c r="R40" s="22"/>
      <c r="S40" s="21"/>
      <c r="T40" s="21"/>
      <c r="U40" s="21"/>
      <c r="V40" s="216"/>
      <c r="W40" s="85" t="str">
        <f>AD43&amp;" "&amp;"g"</f>
        <v>0 g</v>
      </c>
      <c r="X40" s="91" t="s">
        <v>26</v>
      </c>
      <c r="Y40" s="129">
        <f t="shared" si="4"/>
        <v>0</v>
      </c>
      <c r="Z40" s="64"/>
      <c r="AA40" s="65" t="s">
        <v>30</v>
      </c>
      <c r="AB40" s="66"/>
      <c r="AC40" s="66"/>
      <c r="AD40" s="66">
        <f>AB40*5</f>
        <v>0</v>
      </c>
      <c r="AE40" s="66" t="s">
        <v>25</v>
      </c>
      <c r="AF40" s="66">
        <f>AD40*9</f>
        <v>0</v>
      </c>
    </row>
    <row r="41" spans="2:32" ht="27.75" customHeight="1">
      <c r="B41" s="218" t="s">
        <v>28</v>
      </c>
      <c r="C41" s="212"/>
      <c r="D41" s="21"/>
      <c r="E41" s="21"/>
      <c r="F41" s="22"/>
      <c r="G41" s="22"/>
      <c r="H41" s="21"/>
      <c r="I41" s="22"/>
      <c r="J41" s="21"/>
      <c r="K41" s="22"/>
      <c r="L41" s="21"/>
      <c r="M41" s="22"/>
      <c r="N41" s="21"/>
      <c r="O41" s="22"/>
      <c r="P41" s="22"/>
      <c r="Q41" s="21"/>
      <c r="R41" s="22"/>
      <c r="S41" s="21"/>
      <c r="T41" s="21"/>
      <c r="U41" s="21"/>
      <c r="V41" s="216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B41" s="66"/>
      <c r="AC41" s="65"/>
      <c r="AD41" s="65"/>
      <c r="AE41" s="65">
        <f>AB41*15</f>
        <v>0</v>
      </c>
      <c r="AF41" s="65"/>
    </row>
    <row r="42" spans="2:32" ht="27.75" customHeight="1">
      <c r="B42" s="218"/>
      <c r="C42" s="212"/>
      <c r="D42" s="26"/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6"/>
      <c r="R42" s="22"/>
      <c r="S42" s="21"/>
      <c r="T42" s="26"/>
      <c r="U42" s="21"/>
      <c r="V42" s="216"/>
      <c r="W42" s="85" t="str">
        <f>AC43&amp;" "&amp;"g"</f>
        <v>0 g</v>
      </c>
      <c r="X42" s="150" t="s">
        <v>38</v>
      </c>
      <c r="Y42" s="129">
        <f t="shared" si="4"/>
        <v>0</v>
      </c>
      <c r="Z42" s="64"/>
      <c r="AA42" s="164" t="s">
        <v>38</v>
      </c>
      <c r="AB42" s="66"/>
      <c r="AC42" s="163">
        <f>AB42*8</f>
        <v>0</v>
      </c>
      <c r="AD42" s="65">
        <f>AB42*4</f>
        <v>0</v>
      </c>
      <c r="AE42" s="65">
        <f>AB42*12</f>
        <v>0</v>
      </c>
      <c r="AF42" s="65"/>
    </row>
    <row r="43" spans="2:32" ht="27.75" customHeight="1">
      <c r="B43" s="27" t="s">
        <v>32</v>
      </c>
      <c r="C43" s="28"/>
      <c r="D43" s="26"/>
      <c r="E43" s="26"/>
      <c r="F43" s="22"/>
      <c r="G43" s="22"/>
      <c r="H43" s="26"/>
      <c r="I43" s="22"/>
      <c r="J43" s="21"/>
      <c r="K43" s="26"/>
      <c r="L43" s="21"/>
      <c r="M43" s="22"/>
      <c r="N43" s="26"/>
      <c r="O43" s="22"/>
      <c r="P43" s="22"/>
      <c r="Q43" s="26"/>
      <c r="R43" s="22"/>
      <c r="S43" s="21"/>
      <c r="T43" s="26"/>
      <c r="U43" s="21"/>
      <c r="V43" s="216"/>
      <c r="W43" s="90" t="s">
        <v>12</v>
      </c>
      <c r="X43" s="100"/>
      <c r="Y43" s="129"/>
      <c r="Z43" s="65"/>
      <c r="AA43" s="65"/>
      <c r="AB43" s="66"/>
      <c r="AC43" s="165">
        <f>SUM(AC37:AC42)</f>
        <v>0</v>
      </c>
      <c r="AD43" s="165">
        <f>SUM(AD37:AD42)</f>
        <v>0</v>
      </c>
      <c r="AE43" s="165">
        <f>SUM(AE37:AE42)</f>
        <v>0</v>
      </c>
      <c r="AF43" s="65">
        <f>AC43*4+AD43*9+AE43*4</f>
        <v>0</v>
      </c>
    </row>
    <row r="44" spans="2:32" ht="27.75" customHeight="1" thickBot="1">
      <c r="B44" s="39"/>
      <c r="C44" s="30"/>
      <c r="D44" s="40"/>
      <c r="E44" s="40"/>
      <c r="F44" s="41"/>
      <c r="G44" s="41"/>
      <c r="H44" s="40"/>
      <c r="I44" s="41"/>
      <c r="J44" s="41"/>
      <c r="K44" s="40"/>
      <c r="L44" s="41"/>
      <c r="M44" s="41"/>
      <c r="N44" s="40"/>
      <c r="O44" s="41"/>
      <c r="P44" s="41"/>
      <c r="Q44" s="40"/>
      <c r="R44" s="41"/>
      <c r="S44" s="41"/>
      <c r="T44" s="40"/>
      <c r="U44" s="41"/>
      <c r="V44" s="217"/>
      <c r="W44" s="135" t="str">
        <f>AF43&amp;"K"</f>
        <v>0K</v>
      </c>
      <c r="X44" s="136"/>
      <c r="Y44" s="137"/>
      <c r="Z44" s="64"/>
      <c r="AA44" s="65"/>
      <c r="AB44" s="66"/>
      <c r="AC44" s="103" t="e">
        <f>AC43*4/AF43</f>
        <v>#DIV/0!</v>
      </c>
      <c r="AD44" s="103" t="e">
        <f>AD43*9/AF43</f>
        <v>#DIV/0!</v>
      </c>
      <c r="AE44" s="103" t="e">
        <f>AE43*4/AF43</f>
        <v>#DIV/0!</v>
      </c>
      <c r="AF44" s="65"/>
    </row>
    <row r="45" spans="3:26" ht="21.75" customHeight="1">
      <c r="C45" s="2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44"/>
    </row>
    <row r="46" spans="2:25" ht="20.25">
      <c r="B46" s="3"/>
      <c r="D46" s="220"/>
      <c r="E46" s="220"/>
      <c r="F46" s="221"/>
      <c r="G46" s="221"/>
      <c r="H46" s="45"/>
      <c r="I46" s="2"/>
      <c r="J46" s="2"/>
      <c r="K46" s="45"/>
      <c r="L46" s="2"/>
      <c r="N46" s="45"/>
      <c r="O46" s="2"/>
      <c r="Q46" s="45"/>
      <c r="R46" s="2"/>
      <c r="T46" s="45"/>
      <c r="U46" s="2"/>
      <c r="V46" s="46"/>
      <c r="Y46" s="48"/>
    </row>
    <row r="47" ht="20.25">
      <c r="Y47" s="48"/>
    </row>
    <row r="48" ht="20.25">
      <c r="Y48" s="48"/>
    </row>
    <row r="49" ht="20.25">
      <c r="Y49" s="48"/>
    </row>
    <row r="50" ht="20.25">
      <c r="Y50" s="48"/>
    </row>
    <row r="51" ht="20.25">
      <c r="Y51" s="48"/>
    </row>
    <row r="52" ht="20.25">
      <c r="Y52" s="48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2016-04-28T09:55:39Z</cp:lastPrinted>
  <dcterms:created xsi:type="dcterms:W3CDTF">2013-10-17T10:44:48Z</dcterms:created>
  <dcterms:modified xsi:type="dcterms:W3CDTF">2016-05-16T00:34:18Z</dcterms:modified>
  <cp:category/>
  <cp:version/>
  <cp:contentType/>
  <cp:contentStatus/>
</cp:coreProperties>
</file>